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_UtkinaRR\Desktop\на сайт\разместить в ФКГС\"/>
    </mc:Choice>
  </mc:AlternateContent>
  <bookViews>
    <workbookView xWindow="0" yWindow="45" windowWidth="19155" windowHeight="11820" firstSheet="1" activeTab="1"/>
  </bookViews>
  <sheets>
    <sheet name="МКД 01.09.2017 (2)" sheetId="1" state="hidden" r:id="rId1"/>
    <sheet name="Лист1" sheetId="2" r:id="rId2"/>
  </sheets>
  <definedNames>
    <definedName name="_xlnm._FilterDatabase" localSheetId="0" hidden="1">'МКД 01.09.2017 (2)'!$A$1:$AF$497</definedName>
    <definedName name="_xlnm.Print_Area" localSheetId="1">Лист1!$A$1:$E$197</definedName>
  </definedNames>
  <calcPr calcId="152511"/>
</workbook>
</file>

<file path=xl/calcChain.xml><?xml version="1.0" encoding="utf-8"?>
<calcChain xmlns="http://schemas.openxmlformats.org/spreadsheetml/2006/main">
  <c r="H302" i="1" l="1"/>
  <c r="J302" i="1"/>
  <c r="J306" i="1"/>
  <c r="AA530" i="1" l="1"/>
  <c r="W530" i="1"/>
  <c r="V530" i="1"/>
  <c r="U530" i="1"/>
  <c r="T530" i="1"/>
  <c r="S530" i="1"/>
  <c r="R530" i="1"/>
  <c r="P530" i="1"/>
  <c r="O530" i="1"/>
  <c r="N530" i="1"/>
  <c r="M530" i="1"/>
  <c r="L530" i="1"/>
  <c r="K530" i="1"/>
  <c r="J530" i="1"/>
  <c r="H530" i="1"/>
  <c r="C530" i="1"/>
  <c r="Q528" i="1"/>
  <c r="I528" i="1"/>
  <c r="G528" i="1"/>
  <c r="F528" i="1"/>
  <c r="E528" i="1"/>
  <c r="D528" i="1"/>
  <c r="G526" i="1"/>
  <c r="F526" i="1"/>
  <c r="D526" i="1"/>
  <c r="I525" i="1"/>
  <c r="G525" i="1"/>
  <c r="F525" i="1"/>
  <c r="E525" i="1"/>
  <c r="D525" i="1"/>
  <c r="W515" i="1"/>
  <c r="W516" i="1" s="1"/>
  <c r="U515" i="1"/>
  <c r="U516" i="1" s="1"/>
  <c r="C515" i="1"/>
  <c r="C516" i="1" s="1"/>
  <c r="AA514" i="1"/>
  <c r="W514" i="1"/>
  <c r="V514" i="1"/>
  <c r="U514" i="1"/>
  <c r="T514" i="1"/>
  <c r="S514" i="1"/>
  <c r="R514" i="1"/>
  <c r="P514" i="1"/>
  <c r="O514" i="1"/>
  <c r="M514" i="1"/>
  <c r="L514" i="1"/>
  <c r="K514" i="1"/>
  <c r="J514" i="1"/>
  <c r="H514" i="1"/>
  <c r="C514" i="1"/>
  <c r="AA513" i="1"/>
  <c r="W513" i="1"/>
  <c r="V513" i="1"/>
  <c r="U513" i="1"/>
  <c r="T513" i="1"/>
  <c r="S513" i="1"/>
  <c r="R513" i="1"/>
  <c r="P513" i="1"/>
  <c r="O513" i="1"/>
  <c r="M513" i="1"/>
  <c r="L513" i="1"/>
  <c r="K513" i="1"/>
  <c r="J513" i="1"/>
  <c r="H513" i="1"/>
  <c r="C513" i="1"/>
  <c r="AA512" i="1"/>
  <c r="W512" i="1"/>
  <c r="V512" i="1"/>
  <c r="U512" i="1"/>
  <c r="T512" i="1"/>
  <c r="S512" i="1"/>
  <c r="R512" i="1"/>
  <c r="P512" i="1"/>
  <c r="O512" i="1"/>
  <c r="M512" i="1"/>
  <c r="K512" i="1"/>
  <c r="AA511" i="1"/>
  <c r="W511" i="1"/>
  <c r="V511" i="1"/>
  <c r="U511" i="1"/>
  <c r="T511" i="1"/>
  <c r="S511" i="1"/>
  <c r="R511" i="1"/>
  <c r="P511" i="1"/>
  <c r="O511" i="1"/>
  <c r="M511" i="1"/>
  <c r="AA495" i="1"/>
  <c r="W495" i="1"/>
  <c r="V495" i="1"/>
  <c r="U495" i="1"/>
  <c r="T495" i="1"/>
  <c r="S495" i="1"/>
  <c r="R495" i="1"/>
  <c r="P495" i="1"/>
  <c r="O495" i="1"/>
  <c r="M495" i="1"/>
  <c r="L495" i="1"/>
  <c r="K495" i="1"/>
  <c r="J495" i="1"/>
  <c r="H495" i="1"/>
  <c r="C495" i="1"/>
  <c r="AA494" i="1"/>
  <c r="W494" i="1"/>
  <c r="V494" i="1"/>
  <c r="U494" i="1"/>
  <c r="T494" i="1"/>
  <c r="S494" i="1"/>
  <c r="R494" i="1"/>
  <c r="P494" i="1"/>
  <c r="O494" i="1"/>
  <c r="M494" i="1"/>
  <c r="L494" i="1"/>
  <c r="K494" i="1"/>
  <c r="J494" i="1"/>
  <c r="H494" i="1"/>
  <c r="C494" i="1"/>
  <c r="AA493" i="1"/>
  <c r="W493" i="1"/>
  <c r="V493" i="1"/>
  <c r="U493" i="1"/>
  <c r="T493" i="1"/>
  <c r="S493" i="1"/>
  <c r="R493" i="1"/>
  <c r="P493" i="1"/>
  <c r="O493" i="1"/>
  <c r="M493" i="1"/>
  <c r="L493" i="1"/>
  <c r="K493" i="1"/>
  <c r="J493" i="1"/>
  <c r="C493" i="1"/>
  <c r="N492" i="1"/>
  <c r="N491" i="1"/>
  <c r="N490" i="1"/>
  <c r="N489" i="1"/>
  <c r="N488" i="1"/>
  <c r="N487" i="1"/>
  <c r="N486" i="1"/>
  <c r="AA485" i="1"/>
  <c r="W485" i="1"/>
  <c r="V485" i="1"/>
  <c r="U485" i="1"/>
  <c r="T485" i="1"/>
  <c r="S485" i="1"/>
  <c r="R485" i="1"/>
  <c r="P485" i="1"/>
  <c r="O485" i="1"/>
  <c r="M485" i="1"/>
  <c r="L485" i="1"/>
  <c r="K485" i="1"/>
  <c r="J485" i="1"/>
  <c r="H485" i="1"/>
  <c r="C485" i="1"/>
  <c r="AA484" i="1"/>
  <c r="W484" i="1"/>
  <c r="V484" i="1"/>
  <c r="U484" i="1"/>
  <c r="T484" i="1"/>
  <c r="S484" i="1"/>
  <c r="R484" i="1"/>
  <c r="P484" i="1"/>
  <c r="O484" i="1"/>
  <c r="M484" i="1"/>
  <c r="L484" i="1"/>
  <c r="K484" i="1"/>
  <c r="J484" i="1"/>
  <c r="H484" i="1"/>
  <c r="C484" i="1"/>
  <c r="AA483" i="1"/>
  <c r="W483" i="1"/>
  <c r="V483" i="1"/>
  <c r="U483" i="1"/>
  <c r="T483" i="1"/>
  <c r="S483" i="1"/>
  <c r="R483" i="1"/>
  <c r="P483" i="1"/>
  <c r="O483" i="1"/>
  <c r="M483" i="1"/>
  <c r="L483" i="1"/>
  <c r="K483" i="1"/>
  <c r="J483" i="1"/>
  <c r="H483" i="1"/>
  <c r="C483" i="1"/>
  <c r="N482" i="1"/>
  <c r="N481" i="1"/>
  <c r="N480" i="1"/>
  <c r="N485" i="1" s="1"/>
  <c r="N479" i="1"/>
  <c r="N478" i="1"/>
  <c r="AA477" i="1"/>
  <c r="W477" i="1"/>
  <c r="V477" i="1"/>
  <c r="U477" i="1"/>
  <c r="T477" i="1"/>
  <c r="S477" i="1"/>
  <c r="R477" i="1"/>
  <c r="P477" i="1"/>
  <c r="O477" i="1"/>
  <c r="M477" i="1"/>
  <c r="L477" i="1"/>
  <c r="K477" i="1"/>
  <c r="J477" i="1"/>
  <c r="H477" i="1"/>
  <c r="C477" i="1"/>
  <c r="AA476" i="1"/>
  <c r="W476" i="1"/>
  <c r="V476" i="1"/>
  <c r="U476" i="1"/>
  <c r="T476" i="1"/>
  <c r="S476" i="1"/>
  <c r="R476" i="1"/>
  <c r="P476" i="1"/>
  <c r="O476" i="1"/>
  <c r="M476" i="1"/>
  <c r="L476" i="1"/>
  <c r="K476" i="1"/>
  <c r="J476" i="1"/>
  <c r="H476" i="1"/>
  <c r="C476" i="1"/>
  <c r="AA475" i="1"/>
  <c r="W475" i="1"/>
  <c r="V475" i="1"/>
  <c r="U475" i="1"/>
  <c r="T475" i="1"/>
  <c r="S475" i="1"/>
  <c r="R475" i="1"/>
  <c r="P475" i="1"/>
  <c r="O475" i="1"/>
  <c r="M475" i="1"/>
  <c r="L475" i="1"/>
  <c r="K475" i="1"/>
  <c r="J475" i="1"/>
  <c r="H475" i="1"/>
  <c r="C475" i="1"/>
  <c r="AA474" i="1"/>
  <c r="W474" i="1"/>
  <c r="V474" i="1"/>
  <c r="U474" i="1"/>
  <c r="T474" i="1"/>
  <c r="S474" i="1"/>
  <c r="R474" i="1"/>
  <c r="P474" i="1"/>
  <c r="O474" i="1"/>
  <c r="M474" i="1"/>
  <c r="L474" i="1"/>
  <c r="K474" i="1"/>
  <c r="J474" i="1"/>
  <c r="H474" i="1"/>
  <c r="C474" i="1"/>
  <c r="AA473" i="1"/>
  <c r="W473" i="1"/>
  <c r="V473" i="1"/>
  <c r="U473" i="1"/>
  <c r="T473" i="1"/>
  <c r="S473" i="1"/>
  <c r="R473" i="1"/>
  <c r="P473" i="1"/>
  <c r="O473" i="1"/>
  <c r="M473" i="1"/>
  <c r="L473" i="1"/>
  <c r="K473" i="1"/>
  <c r="J473" i="1"/>
  <c r="H473" i="1"/>
  <c r="C473" i="1"/>
  <c r="N472" i="1"/>
  <c r="N471" i="1"/>
  <c r="N477" i="1" s="1"/>
  <c r="N470" i="1"/>
  <c r="N469" i="1"/>
  <c r="N468" i="1"/>
  <c r="N467" i="1"/>
  <c r="N475" i="1" s="1"/>
  <c r="AA466" i="1"/>
  <c r="W466" i="1"/>
  <c r="V466" i="1"/>
  <c r="U466" i="1"/>
  <c r="T466" i="1"/>
  <c r="S466" i="1"/>
  <c r="R466" i="1"/>
  <c r="P466" i="1"/>
  <c r="O466" i="1"/>
  <c r="M466" i="1"/>
  <c r="L466" i="1"/>
  <c r="K466" i="1"/>
  <c r="J466" i="1"/>
  <c r="H466" i="1"/>
  <c r="C466" i="1"/>
  <c r="AA465" i="1"/>
  <c r="W465" i="1"/>
  <c r="V465" i="1"/>
  <c r="U465" i="1"/>
  <c r="T465" i="1"/>
  <c r="S465" i="1"/>
  <c r="R465" i="1"/>
  <c r="P465" i="1"/>
  <c r="O465" i="1"/>
  <c r="M465" i="1"/>
  <c r="L465" i="1"/>
  <c r="K465" i="1"/>
  <c r="J465" i="1"/>
  <c r="H465" i="1"/>
  <c r="C465" i="1"/>
  <c r="AA464" i="1"/>
  <c r="W464" i="1"/>
  <c r="V464" i="1"/>
  <c r="U464" i="1"/>
  <c r="T464" i="1"/>
  <c r="S464" i="1"/>
  <c r="R464" i="1"/>
  <c r="P464" i="1"/>
  <c r="O464" i="1"/>
  <c r="M464" i="1"/>
  <c r="L464" i="1"/>
  <c r="K464" i="1"/>
  <c r="J464" i="1"/>
  <c r="H464" i="1"/>
  <c r="C464" i="1"/>
  <c r="AA463" i="1"/>
  <c r="W463" i="1"/>
  <c r="V463" i="1"/>
  <c r="U463" i="1"/>
  <c r="T463" i="1"/>
  <c r="S463" i="1"/>
  <c r="R463" i="1"/>
  <c r="P463" i="1"/>
  <c r="O463" i="1"/>
  <c r="M463" i="1"/>
  <c r="L463" i="1"/>
  <c r="K463" i="1"/>
  <c r="J463" i="1"/>
  <c r="H463" i="1"/>
  <c r="C463" i="1"/>
  <c r="AA462" i="1"/>
  <c r="W462" i="1"/>
  <c r="V462" i="1"/>
  <c r="U462" i="1"/>
  <c r="T462" i="1"/>
  <c r="S462" i="1"/>
  <c r="R462" i="1"/>
  <c r="P462" i="1"/>
  <c r="O462" i="1"/>
  <c r="M462" i="1"/>
  <c r="L462" i="1"/>
  <c r="K462" i="1"/>
  <c r="J462" i="1"/>
  <c r="H462" i="1"/>
  <c r="C462" i="1"/>
  <c r="AA461" i="1"/>
  <c r="W461" i="1"/>
  <c r="V461" i="1"/>
  <c r="U461" i="1"/>
  <c r="T461" i="1"/>
  <c r="S461" i="1"/>
  <c r="R461" i="1"/>
  <c r="P461" i="1"/>
  <c r="O461" i="1"/>
  <c r="M461" i="1"/>
  <c r="L461" i="1"/>
  <c r="K461" i="1"/>
  <c r="J461" i="1"/>
  <c r="H461" i="1"/>
  <c r="C461" i="1"/>
  <c r="AA460" i="1"/>
  <c r="W460" i="1"/>
  <c r="V460" i="1"/>
  <c r="U460" i="1"/>
  <c r="T460" i="1"/>
  <c r="S460" i="1"/>
  <c r="R460" i="1"/>
  <c r="P460" i="1"/>
  <c r="O460" i="1"/>
  <c r="M460" i="1"/>
  <c r="L460" i="1"/>
  <c r="K460" i="1"/>
  <c r="J460" i="1"/>
  <c r="H460" i="1"/>
  <c r="C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64" i="1" s="1"/>
  <c r="N444" i="1"/>
  <c r="N443" i="1"/>
  <c r="N442" i="1"/>
  <c r="N441" i="1"/>
  <c r="N440" i="1"/>
  <c r="N439" i="1"/>
  <c r="N466" i="1" s="1"/>
  <c r="AA438" i="1"/>
  <c r="W438" i="1"/>
  <c r="V438" i="1"/>
  <c r="U438" i="1"/>
  <c r="T438" i="1"/>
  <c r="S438" i="1"/>
  <c r="R438" i="1"/>
  <c r="P438" i="1"/>
  <c r="O438" i="1"/>
  <c r="M438" i="1"/>
  <c r="L438" i="1"/>
  <c r="K438" i="1"/>
  <c r="J438" i="1"/>
  <c r="H438" i="1"/>
  <c r="C438" i="1"/>
  <c r="AA437" i="1"/>
  <c r="W437" i="1"/>
  <c r="V437" i="1"/>
  <c r="U437" i="1"/>
  <c r="T437" i="1"/>
  <c r="S437" i="1"/>
  <c r="R437" i="1"/>
  <c r="P437" i="1"/>
  <c r="O437" i="1"/>
  <c r="M437" i="1"/>
  <c r="L437" i="1"/>
  <c r="K437" i="1"/>
  <c r="J437" i="1"/>
  <c r="H437" i="1"/>
  <c r="C437" i="1"/>
  <c r="AA436" i="1"/>
  <c r="W436" i="1"/>
  <c r="V436" i="1"/>
  <c r="U436" i="1"/>
  <c r="T436" i="1"/>
  <c r="S436" i="1"/>
  <c r="R436" i="1"/>
  <c r="P436" i="1"/>
  <c r="O436" i="1"/>
  <c r="M436" i="1"/>
  <c r="L436" i="1"/>
  <c r="K436" i="1"/>
  <c r="J436" i="1"/>
  <c r="H436" i="1"/>
  <c r="C436" i="1"/>
  <c r="AA435" i="1"/>
  <c r="W435" i="1"/>
  <c r="V435" i="1"/>
  <c r="U435" i="1"/>
  <c r="T435" i="1"/>
  <c r="S435" i="1"/>
  <c r="R435" i="1"/>
  <c r="P435" i="1"/>
  <c r="O435" i="1"/>
  <c r="M435" i="1"/>
  <c r="L435" i="1"/>
  <c r="K435" i="1"/>
  <c r="J435" i="1"/>
  <c r="H435" i="1"/>
  <c r="C435" i="1"/>
  <c r="AA434" i="1"/>
  <c r="W434" i="1"/>
  <c r="V434" i="1"/>
  <c r="U434" i="1"/>
  <c r="T434" i="1"/>
  <c r="S434" i="1"/>
  <c r="R434" i="1"/>
  <c r="P434" i="1"/>
  <c r="O434" i="1"/>
  <c r="M434" i="1"/>
  <c r="L434" i="1"/>
  <c r="K434" i="1"/>
  <c r="J434" i="1"/>
  <c r="H434" i="1"/>
  <c r="C434" i="1"/>
  <c r="AA433" i="1"/>
  <c r="W433" i="1"/>
  <c r="V433" i="1"/>
  <c r="U433" i="1"/>
  <c r="T433" i="1"/>
  <c r="S433" i="1"/>
  <c r="R433" i="1"/>
  <c r="P433" i="1"/>
  <c r="O433" i="1"/>
  <c r="M433" i="1"/>
  <c r="L433" i="1"/>
  <c r="K433" i="1"/>
  <c r="J433" i="1"/>
  <c r="H433" i="1"/>
  <c r="C433" i="1"/>
  <c r="AA432" i="1"/>
  <c r="W432" i="1"/>
  <c r="V432" i="1"/>
  <c r="U432" i="1"/>
  <c r="T432" i="1"/>
  <c r="S432" i="1"/>
  <c r="R432" i="1"/>
  <c r="P432" i="1"/>
  <c r="O432" i="1"/>
  <c r="M432" i="1"/>
  <c r="L432" i="1"/>
  <c r="K432" i="1"/>
  <c r="J432" i="1"/>
  <c r="H432" i="1"/>
  <c r="C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8" i="1"/>
  <c r="AA387" i="1"/>
  <c r="W387" i="1"/>
  <c r="V387" i="1"/>
  <c r="U387" i="1"/>
  <c r="T387" i="1"/>
  <c r="S387" i="1"/>
  <c r="R387" i="1"/>
  <c r="P387" i="1"/>
  <c r="O387" i="1"/>
  <c r="M387" i="1"/>
  <c r="L387" i="1"/>
  <c r="K387" i="1"/>
  <c r="J387" i="1"/>
  <c r="H387" i="1"/>
  <c r="C387" i="1"/>
  <c r="AA386" i="1"/>
  <c r="W386" i="1"/>
  <c r="V386" i="1"/>
  <c r="U386" i="1"/>
  <c r="T386" i="1"/>
  <c r="S386" i="1"/>
  <c r="R386" i="1"/>
  <c r="P386" i="1"/>
  <c r="O386" i="1"/>
  <c r="M386" i="1"/>
  <c r="L386" i="1"/>
  <c r="K386" i="1"/>
  <c r="J386" i="1"/>
  <c r="H386" i="1"/>
  <c r="C386" i="1"/>
  <c r="AA385" i="1"/>
  <c r="W385" i="1"/>
  <c r="V385" i="1"/>
  <c r="U385" i="1"/>
  <c r="T385" i="1"/>
  <c r="R385" i="1"/>
  <c r="P385" i="1"/>
  <c r="O385" i="1"/>
  <c r="M385" i="1"/>
  <c r="L385" i="1"/>
  <c r="K385" i="1"/>
  <c r="J385" i="1"/>
  <c r="H385" i="1"/>
  <c r="C385" i="1"/>
  <c r="AA384" i="1"/>
  <c r="W384" i="1"/>
  <c r="V384" i="1"/>
  <c r="U384" i="1"/>
  <c r="T384" i="1"/>
  <c r="S384" i="1"/>
  <c r="R384" i="1"/>
  <c r="P384" i="1"/>
  <c r="O384" i="1"/>
  <c r="M384" i="1"/>
  <c r="L384" i="1"/>
  <c r="K384" i="1"/>
  <c r="J384" i="1"/>
  <c r="H384" i="1"/>
  <c r="C384" i="1"/>
  <c r="AA383" i="1"/>
  <c r="W383" i="1"/>
  <c r="V383" i="1"/>
  <c r="U383" i="1"/>
  <c r="T383" i="1"/>
  <c r="S383" i="1"/>
  <c r="R383" i="1"/>
  <c r="P383" i="1"/>
  <c r="O383" i="1"/>
  <c r="M383" i="1"/>
  <c r="L383" i="1"/>
  <c r="K383" i="1"/>
  <c r="J383" i="1"/>
  <c r="H383" i="1"/>
  <c r="C383" i="1"/>
  <c r="AA382" i="1"/>
  <c r="W382" i="1"/>
  <c r="V382" i="1"/>
  <c r="U382" i="1"/>
  <c r="T382" i="1"/>
  <c r="S382" i="1"/>
  <c r="R382" i="1"/>
  <c r="P382" i="1"/>
  <c r="O382" i="1"/>
  <c r="M382" i="1"/>
  <c r="L382" i="1"/>
  <c r="K382" i="1"/>
  <c r="J382" i="1"/>
  <c r="H382" i="1"/>
  <c r="C382" i="1"/>
  <c r="AA381" i="1"/>
  <c r="W381" i="1"/>
  <c r="V381" i="1"/>
  <c r="U381" i="1"/>
  <c r="T381" i="1"/>
  <c r="R381" i="1"/>
  <c r="P381" i="1"/>
  <c r="O381" i="1"/>
  <c r="M381" i="1"/>
  <c r="L381" i="1"/>
  <c r="K381" i="1"/>
  <c r="J381" i="1"/>
  <c r="H381" i="1"/>
  <c r="C381" i="1"/>
  <c r="AA380" i="1"/>
  <c r="W380" i="1"/>
  <c r="V380" i="1"/>
  <c r="U380" i="1"/>
  <c r="T380" i="1"/>
  <c r="S380" i="1"/>
  <c r="R380" i="1"/>
  <c r="P380" i="1"/>
  <c r="O380" i="1"/>
  <c r="M380" i="1"/>
  <c r="L380" i="1"/>
  <c r="K380" i="1"/>
  <c r="J380" i="1"/>
  <c r="H380" i="1"/>
  <c r="C380" i="1"/>
  <c r="AA379" i="1"/>
  <c r="W379" i="1"/>
  <c r="V379" i="1"/>
  <c r="U379" i="1"/>
  <c r="T379" i="1"/>
  <c r="S379" i="1"/>
  <c r="R379" i="1"/>
  <c r="P379" i="1"/>
  <c r="O379" i="1"/>
  <c r="M379" i="1"/>
  <c r="L379" i="1"/>
  <c r="K379" i="1"/>
  <c r="J379" i="1"/>
  <c r="H379" i="1"/>
  <c r="C379" i="1"/>
  <c r="N377" i="1"/>
  <c r="N376" i="1"/>
  <c r="N375" i="1"/>
  <c r="N380" i="1" s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S348" i="1"/>
  <c r="S385" i="1" s="1"/>
  <c r="N348" i="1"/>
  <c r="AA347" i="1"/>
  <c r="W347" i="1"/>
  <c r="V347" i="1"/>
  <c r="U347" i="1"/>
  <c r="T347" i="1"/>
  <c r="S347" i="1"/>
  <c r="R347" i="1"/>
  <c r="P347" i="1"/>
  <c r="O347" i="1"/>
  <c r="M347" i="1"/>
  <c r="L347" i="1"/>
  <c r="K347" i="1"/>
  <c r="J347" i="1"/>
  <c r="H347" i="1"/>
  <c r="AA346" i="1"/>
  <c r="W346" i="1"/>
  <c r="V346" i="1"/>
  <c r="U346" i="1"/>
  <c r="T346" i="1"/>
  <c r="S346" i="1"/>
  <c r="R346" i="1"/>
  <c r="P346" i="1"/>
  <c r="O346" i="1"/>
  <c r="M346" i="1"/>
  <c r="L346" i="1"/>
  <c r="K346" i="1"/>
  <c r="J346" i="1"/>
  <c r="H346" i="1"/>
  <c r="C346" i="1"/>
  <c r="AA345" i="1"/>
  <c r="W345" i="1"/>
  <c r="V345" i="1"/>
  <c r="U345" i="1"/>
  <c r="T345" i="1"/>
  <c r="S345" i="1"/>
  <c r="R345" i="1"/>
  <c r="P345" i="1"/>
  <c r="O345" i="1"/>
  <c r="M345" i="1"/>
  <c r="L345" i="1"/>
  <c r="K345" i="1"/>
  <c r="J345" i="1"/>
  <c r="H345" i="1"/>
  <c r="C345" i="1"/>
  <c r="AA344" i="1"/>
  <c r="W344" i="1"/>
  <c r="V344" i="1"/>
  <c r="U344" i="1"/>
  <c r="T344" i="1"/>
  <c r="S344" i="1"/>
  <c r="R344" i="1"/>
  <c r="P344" i="1"/>
  <c r="O344" i="1"/>
  <c r="M344" i="1"/>
  <c r="L344" i="1"/>
  <c r="K344" i="1"/>
  <c r="J344" i="1"/>
  <c r="H344" i="1"/>
  <c r="C344" i="1"/>
  <c r="AA343" i="1"/>
  <c r="W343" i="1"/>
  <c r="V343" i="1"/>
  <c r="U343" i="1"/>
  <c r="T343" i="1"/>
  <c r="R343" i="1"/>
  <c r="P343" i="1"/>
  <c r="O343" i="1"/>
  <c r="M343" i="1"/>
  <c r="L343" i="1"/>
  <c r="K343" i="1"/>
  <c r="J343" i="1"/>
  <c r="H343" i="1"/>
  <c r="C343" i="1"/>
  <c r="AA342" i="1"/>
  <c r="W342" i="1"/>
  <c r="V342" i="1"/>
  <c r="U342" i="1"/>
  <c r="T342" i="1"/>
  <c r="S342" i="1"/>
  <c r="R342" i="1"/>
  <c r="P342" i="1"/>
  <c r="O342" i="1"/>
  <c r="M342" i="1"/>
  <c r="L342" i="1"/>
  <c r="K342" i="1"/>
  <c r="J342" i="1"/>
  <c r="H342" i="1"/>
  <c r="C342" i="1"/>
  <c r="AA341" i="1"/>
  <c r="W341" i="1"/>
  <c r="V341" i="1"/>
  <c r="U341" i="1"/>
  <c r="T341" i="1"/>
  <c r="S341" i="1"/>
  <c r="R341" i="1"/>
  <c r="P341" i="1"/>
  <c r="O341" i="1"/>
  <c r="M341" i="1"/>
  <c r="L341" i="1"/>
  <c r="K341" i="1"/>
  <c r="J341" i="1"/>
  <c r="H341" i="1"/>
  <c r="C341" i="1"/>
  <c r="AA340" i="1"/>
  <c r="W340" i="1"/>
  <c r="V340" i="1"/>
  <c r="U340" i="1"/>
  <c r="T340" i="1"/>
  <c r="S340" i="1"/>
  <c r="R340" i="1"/>
  <c r="P340" i="1"/>
  <c r="O340" i="1"/>
  <c r="M340" i="1"/>
  <c r="L340" i="1"/>
  <c r="K340" i="1"/>
  <c r="J340" i="1"/>
  <c r="H340" i="1"/>
  <c r="C340" i="1"/>
  <c r="AA339" i="1"/>
  <c r="W339" i="1"/>
  <c r="V339" i="1"/>
  <c r="U339" i="1"/>
  <c r="T339" i="1"/>
  <c r="R339" i="1"/>
  <c r="P339" i="1"/>
  <c r="O339" i="1"/>
  <c r="M339" i="1"/>
  <c r="L339" i="1"/>
  <c r="K339" i="1"/>
  <c r="J339" i="1"/>
  <c r="H339" i="1"/>
  <c r="AA338" i="1"/>
  <c r="W338" i="1"/>
  <c r="V338" i="1"/>
  <c r="U338" i="1"/>
  <c r="T338" i="1"/>
  <c r="S338" i="1"/>
  <c r="R338" i="1"/>
  <c r="P338" i="1"/>
  <c r="O338" i="1"/>
  <c r="M338" i="1"/>
  <c r="L338" i="1"/>
  <c r="K338" i="1"/>
  <c r="J338" i="1"/>
  <c r="H338" i="1"/>
  <c r="C338" i="1"/>
  <c r="AA337" i="1"/>
  <c r="W337" i="1"/>
  <c r="V337" i="1"/>
  <c r="U337" i="1"/>
  <c r="T337" i="1"/>
  <c r="S337" i="1"/>
  <c r="R337" i="1"/>
  <c r="P337" i="1"/>
  <c r="O337" i="1"/>
  <c r="M337" i="1"/>
  <c r="L337" i="1"/>
  <c r="K337" i="1"/>
  <c r="J337" i="1"/>
  <c r="H337" i="1"/>
  <c r="C337" i="1"/>
  <c r="N336" i="1"/>
  <c r="N335" i="1"/>
  <c r="N334" i="1"/>
  <c r="N333" i="1"/>
  <c r="N332" i="1"/>
  <c r="N331" i="1"/>
  <c r="N330" i="1"/>
  <c r="N345" i="1" s="1"/>
  <c r="N329" i="1"/>
  <c r="N328" i="1"/>
  <c r="S327" i="1"/>
  <c r="S343" i="1" s="1"/>
  <c r="N327" i="1"/>
  <c r="N343" i="1" s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42" i="1" s="1"/>
  <c r="N312" i="1"/>
  <c r="N311" i="1"/>
  <c r="C311" i="1"/>
  <c r="C347" i="1" s="1"/>
  <c r="AA310" i="1"/>
  <c r="W310" i="1"/>
  <c r="V310" i="1"/>
  <c r="U310" i="1"/>
  <c r="T310" i="1"/>
  <c r="S310" i="1"/>
  <c r="R310" i="1"/>
  <c r="P310" i="1"/>
  <c r="O310" i="1"/>
  <c r="M310" i="1"/>
  <c r="L310" i="1"/>
  <c r="K310" i="1"/>
  <c r="J310" i="1"/>
  <c r="H310" i="1"/>
  <c r="C310" i="1"/>
  <c r="W309" i="1"/>
  <c r="U309" i="1"/>
  <c r="C309" i="1"/>
  <c r="AA308" i="1"/>
  <c r="W308" i="1"/>
  <c r="C308" i="1"/>
  <c r="W307" i="1"/>
  <c r="C307" i="1"/>
  <c r="S306" i="1"/>
  <c r="M306" i="1"/>
  <c r="L306" i="1"/>
  <c r="O306" i="1" s="1"/>
  <c r="J308" i="1"/>
  <c r="S305" i="1"/>
  <c r="O305" i="1"/>
  <c r="N305" i="1"/>
  <c r="N304" i="1"/>
  <c r="N303" i="1"/>
  <c r="AA302" i="1"/>
  <c r="AA515" i="1" s="1"/>
  <c r="AA516" i="1" s="1"/>
  <c r="V302" i="1"/>
  <c r="V515" i="1" s="1"/>
  <c r="V516" i="1" s="1"/>
  <c r="T302" i="1"/>
  <c r="T515" i="1" s="1"/>
  <c r="T516" i="1" s="1"/>
  <c r="S302" i="1"/>
  <c r="S515" i="1" s="1"/>
  <c r="S516" i="1" s="1"/>
  <c r="R302" i="1"/>
  <c r="R515" i="1" s="1"/>
  <c r="R516" i="1" s="1"/>
  <c r="P302" i="1"/>
  <c r="P515" i="1" s="1"/>
  <c r="P516" i="1" s="1"/>
  <c r="O302" i="1"/>
  <c r="O515" i="1" s="1"/>
  <c r="O516" i="1" s="1"/>
  <c r="M302" i="1"/>
  <c r="M515" i="1" s="1"/>
  <c r="M516" i="1" s="1"/>
  <c r="L302" i="1"/>
  <c r="L515" i="1" s="1"/>
  <c r="K302" i="1"/>
  <c r="K515" i="1" s="1"/>
  <c r="K516" i="1" s="1"/>
  <c r="J515" i="1"/>
  <c r="J516" i="1" s="1"/>
  <c r="H515" i="1"/>
  <c r="H516" i="1" s="1"/>
  <c r="V301" i="1"/>
  <c r="V308" i="1" s="1"/>
  <c r="U301" i="1"/>
  <c r="U308" i="1" s="1"/>
  <c r="T301" i="1"/>
  <c r="T308" i="1" s="1"/>
  <c r="S301" i="1"/>
  <c r="S308" i="1" s="1"/>
  <c r="R301" i="1"/>
  <c r="R308" i="1" s="1"/>
  <c r="P301" i="1"/>
  <c r="P308" i="1" s="1"/>
  <c r="L301" i="1"/>
  <c r="K301" i="1"/>
  <c r="K308" i="1" s="1"/>
  <c r="H301" i="1"/>
  <c r="H308" i="1" s="1"/>
  <c r="AA300" i="1"/>
  <c r="W300" i="1"/>
  <c r="V300" i="1"/>
  <c r="U300" i="1"/>
  <c r="T300" i="1"/>
  <c r="S300" i="1"/>
  <c r="R300" i="1"/>
  <c r="P300" i="1"/>
  <c r="O300" i="1"/>
  <c r="M300" i="1"/>
  <c r="L300" i="1"/>
  <c r="K300" i="1"/>
  <c r="J300" i="1"/>
  <c r="I300" i="1"/>
  <c r="H300" i="1"/>
  <c r="C300" i="1"/>
  <c r="AA299" i="1"/>
  <c r="W299" i="1"/>
  <c r="V299" i="1"/>
  <c r="U299" i="1"/>
  <c r="S299" i="1"/>
  <c r="R299" i="1"/>
  <c r="P299" i="1"/>
  <c r="O299" i="1"/>
  <c r="M299" i="1"/>
  <c r="L299" i="1"/>
  <c r="K299" i="1"/>
  <c r="J299" i="1"/>
  <c r="I299" i="1"/>
  <c r="H299" i="1"/>
  <c r="C299" i="1"/>
  <c r="AA298" i="1"/>
  <c r="W298" i="1"/>
  <c r="V298" i="1"/>
  <c r="U298" i="1"/>
  <c r="R298" i="1"/>
  <c r="P298" i="1"/>
  <c r="O298" i="1"/>
  <c r="M298" i="1"/>
  <c r="L298" i="1"/>
  <c r="K298" i="1"/>
  <c r="J298" i="1"/>
  <c r="I298" i="1"/>
  <c r="H298" i="1"/>
  <c r="C298" i="1"/>
  <c r="AA297" i="1"/>
  <c r="W297" i="1"/>
  <c r="V297" i="1"/>
  <c r="U297" i="1"/>
  <c r="R297" i="1"/>
  <c r="P297" i="1"/>
  <c r="O297" i="1"/>
  <c r="M297" i="1"/>
  <c r="L297" i="1"/>
  <c r="K297" i="1"/>
  <c r="J297" i="1"/>
  <c r="I297" i="1"/>
  <c r="H297" i="1"/>
  <c r="C297" i="1"/>
  <c r="T296" i="1"/>
  <c r="N296" i="1" s="1"/>
  <c r="T295" i="1"/>
  <c r="N295" i="1" s="1"/>
  <c r="S294" i="1"/>
  <c r="S298" i="1" s="1"/>
  <c r="T293" i="1"/>
  <c r="T291" i="1"/>
  <c r="N291" i="1" s="1"/>
  <c r="T290" i="1"/>
  <c r="N290" i="1" s="1"/>
  <c r="T289" i="1"/>
  <c r="N289" i="1" s="1"/>
  <c r="T288" i="1"/>
  <c r="N288" i="1" s="1"/>
  <c r="T292" i="1"/>
  <c r="N292" i="1" s="1"/>
  <c r="T287" i="1"/>
  <c r="N287" i="1" s="1"/>
  <c r="T286" i="1"/>
  <c r="N286" i="1" s="1"/>
  <c r="N285" i="1"/>
  <c r="N300" i="1" s="1"/>
  <c r="T284" i="1"/>
  <c r="N284" i="1" s="1"/>
  <c r="T283" i="1"/>
  <c r="N283" i="1" s="1"/>
  <c r="T282" i="1"/>
  <c r="N282" i="1" s="1"/>
  <c r="T281" i="1"/>
  <c r="N281" i="1" s="1"/>
  <c r="T280" i="1"/>
  <c r="N280" i="1" s="1"/>
  <c r="T279" i="1"/>
  <c r="N279" i="1" s="1"/>
  <c r="T278" i="1"/>
  <c r="N278" i="1" s="1"/>
  <c r="T277" i="1"/>
  <c r="N277" i="1" s="1"/>
  <c r="T276" i="1"/>
  <c r="N276" i="1" s="1"/>
  <c r="T275" i="1"/>
  <c r="N275" i="1" s="1"/>
  <c r="T274" i="1"/>
  <c r="AA273" i="1"/>
  <c r="W273" i="1"/>
  <c r="V273" i="1"/>
  <c r="U273" i="1"/>
  <c r="T273" i="1"/>
  <c r="S273" i="1"/>
  <c r="R273" i="1"/>
  <c r="P273" i="1"/>
  <c r="O273" i="1"/>
  <c r="M273" i="1"/>
  <c r="L273" i="1"/>
  <c r="K273" i="1"/>
  <c r="J273" i="1"/>
  <c r="H273" i="1"/>
  <c r="C273" i="1"/>
  <c r="AA272" i="1"/>
  <c r="W272" i="1"/>
  <c r="V272" i="1"/>
  <c r="U272" i="1"/>
  <c r="T272" i="1"/>
  <c r="S272" i="1"/>
  <c r="R272" i="1"/>
  <c r="P272" i="1"/>
  <c r="O272" i="1"/>
  <c r="M272" i="1"/>
  <c r="L272" i="1"/>
  <c r="K272" i="1"/>
  <c r="J272" i="1"/>
  <c r="H272" i="1"/>
  <c r="AA271" i="1"/>
  <c r="W271" i="1"/>
  <c r="V271" i="1"/>
  <c r="U271" i="1"/>
  <c r="T271" i="1"/>
  <c r="S271" i="1"/>
  <c r="R271" i="1"/>
  <c r="P271" i="1"/>
  <c r="O271" i="1"/>
  <c r="M271" i="1"/>
  <c r="L271" i="1"/>
  <c r="K271" i="1"/>
  <c r="J271" i="1"/>
  <c r="H271" i="1"/>
  <c r="N270" i="1"/>
  <c r="N269" i="1"/>
  <c r="N273" i="1" s="1"/>
  <c r="N268" i="1"/>
  <c r="N267" i="1"/>
  <c r="N266" i="1"/>
  <c r="N265" i="1"/>
  <c r="N264" i="1"/>
  <c r="C264" i="1"/>
  <c r="C272" i="1" s="1"/>
  <c r="AA263" i="1"/>
  <c r="W263" i="1"/>
  <c r="V263" i="1"/>
  <c r="U263" i="1"/>
  <c r="T263" i="1"/>
  <c r="S263" i="1"/>
  <c r="R263" i="1"/>
  <c r="P263" i="1"/>
  <c r="O263" i="1"/>
  <c r="M263" i="1"/>
  <c r="L263" i="1"/>
  <c r="K263" i="1"/>
  <c r="J263" i="1"/>
  <c r="H263" i="1"/>
  <c r="C263" i="1"/>
  <c r="AA262" i="1"/>
  <c r="W262" i="1"/>
  <c r="V262" i="1"/>
  <c r="U262" i="1"/>
  <c r="T262" i="1"/>
  <c r="S262" i="1"/>
  <c r="R262" i="1"/>
  <c r="P262" i="1"/>
  <c r="O262" i="1"/>
  <c r="M262" i="1"/>
  <c r="L262" i="1"/>
  <c r="K262" i="1"/>
  <c r="J262" i="1"/>
  <c r="H262" i="1"/>
  <c r="C262" i="1"/>
  <c r="AA261" i="1"/>
  <c r="W261" i="1"/>
  <c r="V261" i="1"/>
  <c r="U261" i="1"/>
  <c r="T261" i="1"/>
  <c r="S261" i="1"/>
  <c r="R261" i="1"/>
  <c r="P261" i="1"/>
  <c r="O261" i="1"/>
  <c r="M261" i="1"/>
  <c r="L261" i="1"/>
  <c r="K261" i="1"/>
  <c r="J261" i="1"/>
  <c r="H261" i="1"/>
  <c r="C261" i="1"/>
  <c r="AA260" i="1"/>
  <c r="W260" i="1"/>
  <c r="V260" i="1"/>
  <c r="U260" i="1"/>
  <c r="T260" i="1"/>
  <c r="S260" i="1"/>
  <c r="R260" i="1"/>
  <c r="P260" i="1"/>
  <c r="O260" i="1"/>
  <c r="M260" i="1"/>
  <c r="L260" i="1"/>
  <c r="K260" i="1"/>
  <c r="J260" i="1"/>
  <c r="H260" i="1"/>
  <c r="C260" i="1"/>
  <c r="AA259" i="1"/>
  <c r="W259" i="1"/>
  <c r="V259" i="1"/>
  <c r="U259" i="1"/>
  <c r="T259" i="1"/>
  <c r="S259" i="1"/>
  <c r="R259" i="1"/>
  <c r="P259" i="1"/>
  <c r="O259" i="1"/>
  <c r="M259" i="1"/>
  <c r="L259" i="1"/>
  <c r="K259" i="1"/>
  <c r="J259" i="1"/>
  <c r="H259" i="1"/>
  <c r="C259" i="1"/>
  <c r="N258" i="1"/>
  <c r="N261" i="1" s="1"/>
  <c r="N257" i="1"/>
  <c r="N256" i="1"/>
  <c r="N255" i="1"/>
  <c r="N254" i="1"/>
  <c r="AA253" i="1"/>
  <c r="W253" i="1"/>
  <c r="V253" i="1"/>
  <c r="U253" i="1"/>
  <c r="T253" i="1"/>
  <c r="S253" i="1"/>
  <c r="R253" i="1"/>
  <c r="P253" i="1"/>
  <c r="O253" i="1"/>
  <c r="M253" i="1"/>
  <c r="L253" i="1"/>
  <c r="K253" i="1"/>
  <c r="J253" i="1"/>
  <c r="H253" i="1"/>
  <c r="C253" i="1"/>
  <c r="AA252" i="1"/>
  <c r="W252" i="1"/>
  <c r="V252" i="1"/>
  <c r="U252" i="1"/>
  <c r="T252" i="1"/>
  <c r="S252" i="1"/>
  <c r="R252" i="1"/>
  <c r="P252" i="1"/>
  <c r="O252" i="1"/>
  <c r="M252" i="1"/>
  <c r="L252" i="1"/>
  <c r="K252" i="1"/>
  <c r="J252" i="1"/>
  <c r="H252" i="1"/>
  <c r="C252" i="1"/>
  <c r="AA251" i="1"/>
  <c r="W251" i="1"/>
  <c r="V251" i="1"/>
  <c r="U251" i="1"/>
  <c r="T251" i="1"/>
  <c r="S251" i="1"/>
  <c r="P251" i="1"/>
  <c r="O251" i="1"/>
  <c r="M251" i="1"/>
  <c r="L251" i="1"/>
  <c r="K251" i="1"/>
  <c r="J251" i="1"/>
  <c r="H251" i="1"/>
  <c r="C251" i="1"/>
  <c r="AA250" i="1"/>
  <c r="W250" i="1"/>
  <c r="V250" i="1"/>
  <c r="U250" i="1"/>
  <c r="T250" i="1"/>
  <c r="S250" i="1"/>
  <c r="P250" i="1"/>
  <c r="O250" i="1"/>
  <c r="M250" i="1"/>
  <c r="L250" i="1"/>
  <c r="K250" i="1"/>
  <c r="J250" i="1"/>
  <c r="H250" i="1"/>
  <c r="C250" i="1"/>
  <c r="N249" i="1"/>
  <c r="N253" i="1" s="1"/>
  <c r="N248" i="1"/>
  <c r="N252" i="1" s="1"/>
  <c r="R247" i="1"/>
  <c r="R251" i="1" s="1"/>
  <c r="N247" i="1"/>
  <c r="N251" i="1" s="1"/>
  <c r="AA246" i="1"/>
  <c r="W246" i="1"/>
  <c r="V246" i="1"/>
  <c r="U246" i="1"/>
  <c r="T246" i="1"/>
  <c r="S246" i="1"/>
  <c r="R246" i="1"/>
  <c r="Q246" i="1"/>
  <c r="P246" i="1"/>
  <c r="O246" i="1"/>
  <c r="M246" i="1"/>
  <c r="L246" i="1"/>
  <c r="K246" i="1"/>
  <c r="J246" i="1"/>
  <c r="H246" i="1"/>
  <c r="C246" i="1"/>
  <c r="AA245" i="1"/>
  <c r="W245" i="1"/>
  <c r="V245" i="1"/>
  <c r="U245" i="1"/>
  <c r="T245" i="1"/>
  <c r="S245" i="1"/>
  <c r="R245" i="1"/>
  <c r="P245" i="1"/>
  <c r="O245" i="1"/>
  <c r="M245" i="1"/>
  <c r="L245" i="1"/>
  <c r="K245" i="1"/>
  <c r="J245" i="1"/>
  <c r="H245" i="1"/>
  <c r="C245" i="1"/>
  <c r="AA244" i="1"/>
  <c r="W244" i="1"/>
  <c r="V244" i="1"/>
  <c r="U244" i="1"/>
  <c r="T244" i="1"/>
  <c r="S244" i="1"/>
  <c r="R244" i="1"/>
  <c r="P244" i="1"/>
  <c r="O244" i="1"/>
  <c r="M244" i="1"/>
  <c r="L244" i="1"/>
  <c r="K244" i="1"/>
  <c r="J244" i="1"/>
  <c r="H244" i="1"/>
  <c r="C244" i="1"/>
  <c r="AA243" i="1"/>
  <c r="W243" i="1"/>
  <c r="V243" i="1"/>
  <c r="U243" i="1"/>
  <c r="T243" i="1"/>
  <c r="S243" i="1"/>
  <c r="R243" i="1"/>
  <c r="P243" i="1"/>
  <c r="O243" i="1"/>
  <c r="M243" i="1"/>
  <c r="L243" i="1"/>
  <c r="K243" i="1"/>
  <c r="J243" i="1"/>
  <c r="H243" i="1"/>
  <c r="C243" i="1"/>
  <c r="AA242" i="1"/>
  <c r="W242" i="1"/>
  <c r="V242" i="1"/>
  <c r="U242" i="1"/>
  <c r="T242" i="1"/>
  <c r="S242" i="1"/>
  <c r="R242" i="1"/>
  <c r="P242" i="1"/>
  <c r="O242" i="1"/>
  <c r="M242" i="1"/>
  <c r="L242" i="1"/>
  <c r="K242" i="1"/>
  <c r="J242" i="1"/>
  <c r="H242" i="1"/>
  <c r="C242" i="1"/>
  <c r="AA241" i="1"/>
  <c r="W241" i="1"/>
  <c r="V241" i="1"/>
  <c r="U241" i="1"/>
  <c r="T241" i="1"/>
  <c r="S241" i="1"/>
  <c r="R241" i="1"/>
  <c r="Q241" i="1"/>
  <c r="P241" i="1"/>
  <c r="O241" i="1"/>
  <c r="M241" i="1"/>
  <c r="L241" i="1"/>
  <c r="K241" i="1"/>
  <c r="J241" i="1"/>
  <c r="H241" i="1"/>
  <c r="C241" i="1"/>
  <c r="AA238" i="1"/>
  <c r="W238" i="1"/>
  <c r="V238" i="1"/>
  <c r="U238" i="1"/>
  <c r="T238" i="1"/>
  <c r="S238" i="1"/>
  <c r="R238" i="1"/>
  <c r="P238" i="1"/>
  <c r="O238" i="1"/>
  <c r="M238" i="1"/>
  <c r="L238" i="1"/>
  <c r="K238" i="1"/>
  <c r="J238" i="1"/>
  <c r="H238" i="1"/>
  <c r="C238" i="1"/>
  <c r="AA237" i="1"/>
  <c r="W237" i="1"/>
  <c r="V237" i="1"/>
  <c r="U237" i="1"/>
  <c r="T237" i="1"/>
  <c r="S237" i="1"/>
  <c r="R237" i="1"/>
  <c r="P237" i="1"/>
  <c r="O237" i="1"/>
  <c r="M237" i="1"/>
  <c r="L237" i="1"/>
  <c r="K237" i="1"/>
  <c r="J237" i="1"/>
  <c r="H237" i="1"/>
  <c r="C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1" i="1"/>
  <c r="N220" i="1"/>
  <c r="N219" i="1"/>
  <c r="N218" i="1"/>
  <c r="N217" i="1"/>
  <c r="N216" i="1"/>
  <c r="N215" i="1"/>
  <c r="N214" i="1"/>
  <c r="N213" i="1"/>
  <c r="N212" i="1"/>
  <c r="N211" i="1"/>
  <c r="N241" i="1" s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AA187" i="1"/>
  <c r="W187" i="1"/>
  <c r="V187" i="1"/>
  <c r="U187" i="1"/>
  <c r="T187" i="1"/>
  <c r="S187" i="1"/>
  <c r="R187" i="1"/>
  <c r="Q187" i="1"/>
  <c r="P187" i="1"/>
  <c r="O187" i="1"/>
  <c r="M187" i="1"/>
  <c r="L187" i="1"/>
  <c r="K187" i="1"/>
  <c r="J187" i="1"/>
  <c r="H187" i="1"/>
  <c r="C187" i="1"/>
  <c r="AA186" i="1"/>
  <c r="W186" i="1"/>
  <c r="V186" i="1"/>
  <c r="U186" i="1"/>
  <c r="T186" i="1"/>
  <c r="S186" i="1"/>
  <c r="R186" i="1"/>
  <c r="P186" i="1"/>
  <c r="O186" i="1"/>
  <c r="M186" i="1"/>
  <c r="L186" i="1"/>
  <c r="K186" i="1"/>
  <c r="J186" i="1"/>
  <c r="H186" i="1"/>
  <c r="C186" i="1"/>
  <c r="AA185" i="1"/>
  <c r="W185" i="1"/>
  <c r="V185" i="1"/>
  <c r="U185" i="1"/>
  <c r="T185" i="1"/>
  <c r="S185" i="1"/>
  <c r="R185" i="1"/>
  <c r="P185" i="1"/>
  <c r="O185" i="1"/>
  <c r="M185" i="1"/>
  <c r="L185" i="1"/>
  <c r="K185" i="1"/>
  <c r="J185" i="1"/>
  <c r="H185" i="1"/>
  <c r="C185" i="1"/>
  <c r="P184" i="1"/>
  <c r="O184" i="1"/>
  <c r="N184" i="1"/>
  <c r="M184" i="1"/>
  <c r="L184" i="1"/>
  <c r="K184" i="1"/>
  <c r="J184" i="1"/>
  <c r="H184" i="1"/>
  <c r="C184" i="1"/>
  <c r="AA183" i="1"/>
  <c r="W183" i="1"/>
  <c r="V183" i="1"/>
  <c r="U183" i="1"/>
  <c r="T183" i="1"/>
  <c r="S183" i="1"/>
  <c r="R183" i="1"/>
  <c r="P183" i="1"/>
  <c r="O183" i="1"/>
  <c r="M183" i="1"/>
  <c r="L183" i="1"/>
  <c r="K183" i="1"/>
  <c r="J183" i="1"/>
  <c r="H183" i="1"/>
  <c r="C183" i="1"/>
  <c r="AA182" i="1"/>
  <c r="W182" i="1"/>
  <c r="V182" i="1"/>
  <c r="U182" i="1"/>
  <c r="T182" i="1"/>
  <c r="S182" i="1"/>
  <c r="R182" i="1"/>
  <c r="P182" i="1"/>
  <c r="O182" i="1"/>
  <c r="M182" i="1"/>
  <c r="L182" i="1"/>
  <c r="K182" i="1"/>
  <c r="J182" i="1"/>
  <c r="H182" i="1"/>
  <c r="C182" i="1"/>
  <c r="AA181" i="1"/>
  <c r="W181" i="1"/>
  <c r="V181" i="1"/>
  <c r="U181" i="1"/>
  <c r="T181" i="1"/>
  <c r="S181" i="1"/>
  <c r="R181" i="1"/>
  <c r="P181" i="1"/>
  <c r="O181" i="1"/>
  <c r="M181" i="1"/>
  <c r="L181" i="1"/>
  <c r="K181" i="1"/>
  <c r="J181" i="1"/>
  <c r="H181" i="1"/>
  <c r="C181" i="1"/>
  <c r="AA180" i="1"/>
  <c r="W180" i="1"/>
  <c r="V180" i="1"/>
  <c r="U180" i="1"/>
  <c r="T180" i="1"/>
  <c r="S180" i="1"/>
  <c r="R180" i="1"/>
  <c r="P180" i="1"/>
  <c r="O180" i="1"/>
  <c r="M180" i="1"/>
  <c r="L180" i="1"/>
  <c r="K180" i="1"/>
  <c r="J180" i="1"/>
  <c r="H180" i="1"/>
  <c r="C180" i="1"/>
  <c r="AA179" i="1"/>
  <c r="AA529" i="1" s="1"/>
  <c r="W179" i="1"/>
  <c r="W529" i="1" s="1"/>
  <c r="V179" i="1"/>
  <c r="V529" i="1" s="1"/>
  <c r="U179" i="1"/>
  <c r="U529" i="1" s="1"/>
  <c r="T179" i="1"/>
  <c r="T529" i="1" s="1"/>
  <c r="S179" i="1"/>
  <c r="S529" i="1" s="1"/>
  <c r="R179" i="1"/>
  <c r="R529" i="1" s="1"/>
  <c r="P179" i="1"/>
  <c r="P529" i="1" s="1"/>
  <c r="O179" i="1"/>
  <c r="O529" i="1" s="1"/>
  <c r="M179" i="1"/>
  <c r="M529" i="1" s="1"/>
  <c r="L179" i="1"/>
  <c r="L529" i="1" s="1"/>
  <c r="K179" i="1"/>
  <c r="K529" i="1" s="1"/>
  <c r="J179" i="1"/>
  <c r="J529" i="1" s="1"/>
  <c r="H179" i="1"/>
  <c r="H529" i="1" s="1"/>
  <c r="C179" i="1"/>
  <c r="C529" i="1" s="1"/>
  <c r="AA178" i="1"/>
  <c r="W178" i="1"/>
  <c r="V178" i="1"/>
  <c r="U178" i="1"/>
  <c r="T178" i="1"/>
  <c r="S178" i="1"/>
  <c r="R178" i="1"/>
  <c r="P178" i="1"/>
  <c r="O178" i="1"/>
  <c r="M178" i="1"/>
  <c r="L178" i="1"/>
  <c r="K178" i="1"/>
  <c r="J178" i="1"/>
  <c r="H178" i="1"/>
  <c r="C178" i="1"/>
  <c r="AA177" i="1"/>
  <c r="W177" i="1"/>
  <c r="V177" i="1"/>
  <c r="U177" i="1"/>
  <c r="T177" i="1"/>
  <c r="S177" i="1"/>
  <c r="R177" i="1"/>
  <c r="P177" i="1"/>
  <c r="O177" i="1"/>
  <c r="M177" i="1"/>
  <c r="L177" i="1"/>
  <c r="K177" i="1"/>
  <c r="J177" i="1"/>
  <c r="H177" i="1"/>
  <c r="C177" i="1"/>
  <c r="AA176" i="1"/>
  <c r="W176" i="1"/>
  <c r="V176" i="1"/>
  <c r="U176" i="1"/>
  <c r="T176" i="1"/>
  <c r="S176" i="1"/>
  <c r="R176" i="1"/>
  <c r="P176" i="1"/>
  <c r="O176" i="1"/>
  <c r="M176" i="1"/>
  <c r="L176" i="1"/>
  <c r="K176" i="1"/>
  <c r="J176" i="1"/>
  <c r="H176" i="1"/>
  <c r="C176" i="1"/>
  <c r="N175" i="1"/>
  <c r="N173" i="1"/>
  <c r="N172" i="1"/>
  <c r="N171" i="1"/>
  <c r="N170" i="1"/>
  <c r="N169" i="1"/>
  <c r="N168" i="1"/>
  <c r="N167" i="1"/>
  <c r="N166" i="1"/>
  <c r="N165" i="1"/>
  <c r="N164" i="1"/>
  <c r="N183" i="1" s="1"/>
  <c r="N163" i="1"/>
  <c r="N162" i="1"/>
  <c r="N161" i="1"/>
  <c r="N160" i="1"/>
  <c r="N159" i="1"/>
  <c r="N182" i="1" s="1"/>
  <c r="N158" i="1"/>
  <c r="N157" i="1"/>
  <c r="N156" i="1"/>
  <c r="N155" i="1"/>
  <c r="N179" i="1" s="1"/>
  <c r="N529" i="1" s="1"/>
  <c r="N154" i="1"/>
  <c r="N153" i="1"/>
  <c r="N152" i="1"/>
  <c r="N151" i="1"/>
  <c r="N178" i="1" s="1"/>
  <c r="N150" i="1"/>
  <c r="N149" i="1"/>
  <c r="N148" i="1"/>
  <c r="N147" i="1"/>
  <c r="N146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AA128" i="1"/>
  <c r="AA129" i="1" s="1"/>
  <c r="W128" i="1"/>
  <c r="W129" i="1" s="1"/>
  <c r="V128" i="1"/>
  <c r="V129" i="1" s="1"/>
  <c r="U128" i="1"/>
  <c r="U129" i="1" s="1"/>
  <c r="T128" i="1"/>
  <c r="T129" i="1" s="1"/>
  <c r="S128" i="1"/>
  <c r="S129" i="1" s="1"/>
  <c r="R128" i="1"/>
  <c r="R129" i="1" s="1"/>
  <c r="P128" i="1"/>
  <c r="P129" i="1" s="1"/>
  <c r="O128" i="1"/>
  <c r="O129" i="1" s="1"/>
  <c r="M128" i="1"/>
  <c r="M129" i="1" s="1"/>
  <c r="L128" i="1"/>
  <c r="L129" i="1" s="1"/>
  <c r="K128" i="1"/>
  <c r="K129" i="1" s="1"/>
  <c r="J128" i="1"/>
  <c r="J129" i="1" s="1"/>
  <c r="H128" i="1"/>
  <c r="H129" i="1" s="1"/>
  <c r="C128" i="1"/>
  <c r="C129" i="1" s="1"/>
  <c r="AA127" i="1"/>
  <c r="W127" i="1"/>
  <c r="V127" i="1"/>
  <c r="U127" i="1"/>
  <c r="T127" i="1"/>
  <c r="S127" i="1"/>
  <c r="R127" i="1"/>
  <c r="P127" i="1"/>
  <c r="O127" i="1"/>
  <c r="M127" i="1"/>
  <c r="L127" i="1"/>
  <c r="K127" i="1"/>
  <c r="J127" i="1"/>
  <c r="H127" i="1"/>
  <c r="C127" i="1"/>
  <c r="N126" i="1"/>
  <c r="N125" i="1"/>
  <c r="AA124" i="1"/>
  <c r="W124" i="1"/>
  <c r="V124" i="1"/>
  <c r="U124" i="1"/>
  <c r="T124" i="1"/>
  <c r="S124" i="1"/>
  <c r="R124" i="1"/>
  <c r="P124" i="1"/>
  <c r="O124" i="1"/>
  <c r="N124" i="1"/>
  <c r="M124" i="1"/>
  <c r="L124" i="1"/>
  <c r="K124" i="1"/>
  <c r="J124" i="1"/>
  <c r="H124" i="1"/>
  <c r="C124" i="1"/>
  <c r="AA123" i="1"/>
  <c r="W123" i="1"/>
  <c r="V123" i="1"/>
  <c r="U123" i="1"/>
  <c r="T123" i="1"/>
  <c r="S123" i="1"/>
  <c r="R123" i="1"/>
  <c r="P123" i="1"/>
  <c r="O123" i="1"/>
  <c r="M123" i="1"/>
  <c r="L123" i="1"/>
  <c r="K123" i="1"/>
  <c r="J123" i="1"/>
  <c r="H123" i="1"/>
  <c r="C123" i="1"/>
  <c r="AA122" i="1"/>
  <c r="W122" i="1"/>
  <c r="V122" i="1"/>
  <c r="U122" i="1"/>
  <c r="T122" i="1"/>
  <c r="S122" i="1"/>
  <c r="R122" i="1"/>
  <c r="P122" i="1"/>
  <c r="O122" i="1"/>
  <c r="M122" i="1"/>
  <c r="L122" i="1"/>
  <c r="K122" i="1"/>
  <c r="J122" i="1"/>
  <c r="H122" i="1"/>
  <c r="C122" i="1"/>
  <c r="N121" i="1"/>
  <c r="N120" i="1"/>
  <c r="N119" i="1"/>
  <c r="N118" i="1"/>
  <c r="N117" i="1"/>
  <c r="N115" i="1"/>
  <c r="N114" i="1"/>
  <c r="N113" i="1"/>
  <c r="N112" i="1"/>
  <c r="AA111" i="1"/>
  <c r="W111" i="1"/>
  <c r="V111" i="1"/>
  <c r="U111" i="1"/>
  <c r="T111" i="1"/>
  <c r="S111" i="1"/>
  <c r="R111" i="1"/>
  <c r="P111" i="1"/>
  <c r="O111" i="1"/>
  <c r="M111" i="1"/>
  <c r="L111" i="1"/>
  <c r="K111" i="1"/>
  <c r="J111" i="1"/>
  <c r="H111" i="1"/>
  <c r="C111" i="1"/>
  <c r="AA110" i="1"/>
  <c r="W110" i="1"/>
  <c r="V110" i="1"/>
  <c r="U110" i="1"/>
  <c r="T110" i="1"/>
  <c r="S110" i="1"/>
  <c r="R110" i="1"/>
  <c r="P110" i="1"/>
  <c r="O110" i="1"/>
  <c r="M110" i="1"/>
  <c r="L110" i="1"/>
  <c r="K110" i="1"/>
  <c r="J110" i="1"/>
  <c r="H110" i="1"/>
  <c r="C110" i="1"/>
  <c r="AA109" i="1"/>
  <c r="AA528" i="1" s="1"/>
  <c r="W109" i="1"/>
  <c r="W528" i="1" s="1"/>
  <c r="V109" i="1"/>
  <c r="V528" i="1" s="1"/>
  <c r="U109" i="1"/>
  <c r="U528" i="1" s="1"/>
  <c r="T109" i="1"/>
  <c r="T528" i="1" s="1"/>
  <c r="S109" i="1"/>
  <c r="S528" i="1" s="1"/>
  <c r="R109" i="1"/>
  <c r="R528" i="1" s="1"/>
  <c r="P109" i="1"/>
  <c r="P528" i="1" s="1"/>
  <c r="O109" i="1"/>
  <c r="O528" i="1" s="1"/>
  <c r="M109" i="1"/>
  <c r="M528" i="1" s="1"/>
  <c r="L109" i="1"/>
  <c r="L528" i="1" s="1"/>
  <c r="K109" i="1"/>
  <c r="K528" i="1" s="1"/>
  <c r="J109" i="1"/>
  <c r="J528" i="1" s="1"/>
  <c r="H109" i="1"/>
  <c r="H528" i="1" s="1"/>
  <c r="C109" i="1"/>
  <c r="C528" i="1" s="1"/>
  <c r="N107" i="1"/>
  <c r="N111" i="1" s="1"/>
  <c r="AA106" i="1"/>
  <c r="W106" i="1"/>
  <c r="V106" i="1"/>
  <c r="U106" i="1"/>
  <c r="T106" i="1"/>
  <c r="S106" i="1"/>
  <c r="R106" i="1"/>
  <c r="P106" i="1"/>
  <c r="O106" i="1"/>
  <c r="M106" i="1"/>
  <c r="L106" i="1"/>
  <c r="K106" i="1"/>
  <c r="J106" i="1"/>
  <c r="H106" i="1"/>
  <c r="C106" i="1"/>
  <c r="AA105" i="1"/>
  <c r="W105" i="1"/>
  <c r="V105" i="1"/>
  <c r="U105" i="1"/>
  <c r="T105" i="1"/>
  <c r="S105" i="1"/>
  <c r="R105" i="1"/>
  <c r="P105" i="1"/>
  <c r="O105" i="1"/>
  <c r="M105" i="1"/>
  <c r="L105" i="1"/>
  <c r="K105" i="1"/>
  <c r="J105" i="1"/>
  <c r="H105" i="1"/>
  <c r="C105" i="1"/>
  <c r="AA104" i="1"/>
  <c r="W104" i="1"/>
  <c r="V104" i="1"/>
  <c r="U104" i="1"/>
  <c r="T104" i="1"/>
  <c r="S104" i="1"/>
  <c r="R104" i="1"/>
  <c r="P104" i="1"/>
  <c r="O104" i="1"/>
  <c r="M104" i="1"/>
  <c r="L104" i="1"/>
  <c r="K104" i="1"/>
  <c r="J104" i="1"/>
  <c r="H104" i="1"/>
  <c r="C104" i="1"/>
  <c r="N103" i="1"/>
  <c r="N102" i="1"/>
  <c r="N101" i="1"/>
  <c r="AA100" i="1"/>
  <c r="R100" i="1"/>
  <c r="P100" i="1"/>
  <c r="O100" i="1"/>
  <c r="N100" i="1"/>
  <c r="M100" i="1"/>
  <c r="L100" i="1"/>
  <c r="K100" i="1"/>
  <c r="J100" i="1"/>
  <c r="H100" i="1"/>
  <c r="C100" i="1"/>
  <c r="AA99" i="1"/>
  <c r="Y99" i="1"/>
  <c r="W99" i="1"/>
  <c r="V99" i="1"/>
  <c r="U99" i="1"/>
  <c r="T99" i="1"/>
  <c r="S99" i="1"/>
  <c r="R99" i="1"/>
  <c r="P99" i="1"/>
  <c r="O99" i="1"/>
  <c r="N99" i="1"/>
  <c r="M99" i="1"/>
  <c r="L99" i="1"/>
  <c r="K99" i="1"/>
  <c r="J99" i="1"/>
  <c r="H99" i="1"/>
  <c r="C99" i="1"/>
  <c r="AA96" i="1"/>
  <c r="W96" i="1"/>
  <c r="V96" i="1"/>
  <c r="U96" i="1"/>
  <c r="T96" i="1"/>
  <c r="S96" i="1"/>
  <c r="R96" i="1"/>
  <c r="P96" i="1"/>
  <c r="O96" i="1"/>
  <c r="M96" i="1"/>
  <c r="L96" i="1"/>
  <c r="K96" i="1"/>
  <c r="J96" i="1"/>
  <c r="H96" i="1"/>
  <c r="C96" i="1"/>
  <c r="AA95" i="1"/>
  <c r="W95" i="1"/>
  <c r="V95" i="1"/>
  <c r="U95" i="1"/>
  <c r="T95" i="1"/>
  <c r="S95" i="1"/>
  <c r="R95" i="1"/>
  <c r="P95" i="1"/>
  <c r="O95" i="1"/>
  <c r="M95" i="1"/>
  <c r="L95" i="1"/>
  <c r="K95" i="1"/>
  <c r="J95" i="1"/>
  <c r="H95" i="1"/>
  <c r="C95" i="1"/>
  <c r="AA94" i="1"/>
  <c r="W94" i="1"/>
  <c r="V94" i="1"/>
  <c r="U94" i="1"/>
  <c r="T94" i="1"/>
  <c r="S94" i="1"/>
  <c r="R94" i="1"/>
  <c r="P94" i="1"/>
  <c r="O94" i="1"/>
  <c r="M94" i="1"/>
  <c r="L94" i="1"/>
  <c r="K94" i="1"/>
  <c r="J94" i="1"/>
  <c r="H94" i="1"/>
  <c r="C94" i="1"/>
  <c r="AA93" i="1"/>
  <c r="W93" i="1"/>
  <c r="V93" i="1"/>
  <c r="U93" i="1"/>
  <c r="T93" i="1"/>
  <c r="S93" i="1"/>
  <c r="R93" i="1"/>
  <c r="P93" i="1"/>
  <c r="O93" i="1"/>
  <c r="M93" i="1"/>
  <c r="L93" i="1"/>
  <c r="K93" i="1"/>
  <c r="J93" i="1"/>
  <c r="H93" i="1"/>
  <c r="C93" i="1"/>
  <c r="N92" i="1"/>
  <c r="N95" i="1" s="1"/>
  <c r="N91" i="1"/>
  <c r="N96" i="1" s="1"/>
  <c r="N90" i="1"/>
  <c r="N89" i="1"/>
  <c r="AA88" i="1"/>
  <c r="W88" i="1"/>
  <c r="V88" i="1"/>
  <c r="U88" i="1"/>
  <c r="T88" i="1"/>
  <c r="S88" i="1"/>
  <c r="P88" i="1"/>
  <c r="O88" i="1"/>
  <c r="M88" i="1"/>
  <c r="L88" i="1"/>
  <c r="K88" i="1"/>
  <c r="J88" i="1"/>
  <c r="H88" i="1"/>
  <c r="C88" i="1"/>
  <c r="AA87" i="1"/>
  <c r="W87" i="1"/>
  <c r="V87" i="1"/>
  <c r="U87" i="1"/>
  <c r="T87" i="1"/>
  <c r="S87" i="1"/>
  <c r="P87" i="1"/>
  <c r="O87" i="1"/>
  <c r="M87" i="1"/>
  <c r="L87" i="1"/>
  <c r="K87" i="1"/>
  <c r="J87" i="1"/>
  <c r="H87" i="1"/>
  <c r="C87" i="1"/>
  <c r="AA86" i="1"/>
  <c r="W86" i="1"/>
  <c r="V86" i="1"/>
  <c r="U86" i="1"/>
  <c r="T86" i="1"/>
  <c r="S86" i="1"/>
  <c r="P86" i="1"/>
  <c r="O86" i="1"/>
  <c r="M86" i="1"/>
  <c r="L86" i="1"/>
  <c r="K86" i="1"/>
  <c r="J86" i="1"/>
  <c r="H86" i="1"/>
  <c r="C86" i="1"/>
  <c r="AA85" i="1"/>
  <c r="W85" i="1"/>
  <c r="V85" i="1"/>
  <c r="U85" i="1"/>
  <c r="T85" i="1"/>
  <c r="S85" i="1"/>
  <c r="P85" i="1"/>
  <c r="O85" i="1"/>
  <c r="M85" i="1"/>
  <c r="L85" i="1"/>
  <c r="K85" i="1"/>
  <c r="J85" i="1"/>
  <c r="H85" i="1"/>
  <c r="AA84" i="1"/>
  <c r="W84" i="1"/>
  <c r="V84" i="1"/>
  <c r="U84" i="1"/>
  <c r="T84" i="1"/>
  <c r="S84" i="1"/>
  <c r="P84" i="1"/>
  <c r="O84" i="1"/>
  <c r="N84" i="1"/>
  <c r="M84" i="1"/>
  <c r="L84" i="1"/>
  <c r="K84" i="1"/>
  <c r="J84" i="1"/>
  <c r="H84" i="1"/>
  <c r="C84" i="1"/>
  <c r="C496" i="1" s="1"/>
  <c r="AA83" i="1"/>
  <c r="W83" i="1"/>
  <c r="V83" i="1"/>
  <c r="U83" i="1"/>
  <c r="T83" i="1"/>
  <c r="S83" i="1"/>
  <c r="P83" i="1"/>
  <c r="O83" i="1"/>
  <c r="M83" i="1"/>
  <c r="L83" i="1"/>
  <c r="K83" i="1"/>
  <c r="J83" i="1"/>
  <c r="H83" i="1"/>
  <c r="AA82" i="1"/>
  <c r="W82" i="1"/>
  <c r="V82" i="1"/>
  <c r="U82" i="1"/>
  <c r="T82" i="1"/>
  <c r="S82" i="1"/>
  <c r="R82" i="1"/>
  <c r="P82" i="1"/>
  <c r="O82" i="1"/>
  <c r="M82" i="1"/>
  <c r="L82" i="1"/>
  <c r="K82" i="1"/>
  <c r="J82" i="1"/>
  <c r="H82" i="1"/>
  <c r="AA81" i="1"/>
  <c r="W81" i="1"/>
  <c r="V81" i="1"/>
  <c r="U81" i="1"/>
  <c r="T81" i="1"/>
  <c r="S81" i="1"/>
  <c r="R81" i="1"/>
  <c r="P81" i="1"/>
  <c r="O81" i="1"/>
  <c r="M81" i="1"/>
  <c r="L81" i="1"/>
  <c r="K81" i="1"/>
  <c r="J81" i="1"/>
  <c r="H81" i="1"/>
  <c r="C81" i="1"/>
  <c r="N80" i="1"/>
  <c r="N88" i="1" s="1"/>
  <c r="N79" i="1"/>
  <c r="N78" i="1"/>
  <c r="N77" i="1"/>
  <c r="N76" i="1"/>
  <c r="N75" i="1"/>
  <c r="N74" i="1"/>
  <c r="N73" i="1"/>
  <c r="N72" i="1"/>
  <c r="N71" i="1"/>
  <c r="N81" i="1" s="1"/>
  <c r="N70" i="1"/>
  <c r="N69" i="1"/>
  <c r="N66" i="1"/>
  <c r="N65" i="1"/>
  <c r="C65" i="1"/>
  <c r="C85" i="1" s="1"/>
  <c r="AA64" i="1"/>
  <c r="W64" i="1"/>
  <c r="V64" i="1"/>
  <c r="U64" i="1"/>
  <c r="T64" i="1"/>
  <c r="S64" i="1"/>
  <c r="R64" i="1"/>
  <c r="P64" i="1"/>
  <c r="O64" i="1"/>
  <c r="M64" i="1"/>
  <c r="L64" i="1"/>
  <c r="K64" i="1"/>
  <c r="J64" i="1"/>
  <c r="H64" i="1"/>
  <c r="C64" i="1"/>
  <c r="AA63" i="1"/>
  <c r="W63" i="1"/>
  <c r="V63" i="1"/>
  <c r="U63" i="1"/>
  <c r="T63" i="1"/>
  <c r="S63" i="1"/>
  <c r="R63" i="1"/>
  <c r="P63" i="1"/>
  <c r="O63" i="1"/>
  <c r="M63" i="1"/>
  <c r="L63" i="1"/>
  <c r="K63" i="1"/>
  <c r="J63" i="1"/>
  <c r="H63" i="1"/>
  <c r="C63" i="1"/>
  <c r="AA62" i="1"/>
  <c r="W62" i="1"/>
  <c r="V62" i="1"/>
  <c r="U62" i="1"/>
  <c r="T62" i="1"/>
  <c r="S62" i="1"/>
  <c r="R62" i="1"/>
  <c r="P62" i="1"/>
  <c r="O62" i="1"/>
  <c r="M62" i="1"/>
  <c r="L62" i="1"/>
  <c r="K62" i="1"/>
  <c r="J62" i="1"/>
  <c r="H62" i="1"/>
  <c r="C62" i="1"/>
  <c r="AA61" i="1"/>
  <c r="W61" i="1"/>
  <c r="V61" i="1"/>
  <c r="U61" i="1"/>
  <c r="T61" i="1"/>
  <c r="S61" i="1"/>
  <c r="R61" i="1"/>
  <c r="P61" i="1"/>
  <c r="O61" i="1"/>
  <c r="M61" i="1"/>
  <c r="K61" i="1"/>
  <c r="K511" i="1" s="1"/>
  <c r="J61" i="1"/>
  <c r="H61" i="1"/>
  <c r="C61" i="1"/>
  <c r="AA60" i="1"/>
  <c r="W60" i="1"/>
  <c r="V60" i="1"/>
  <c r="U60" i="1"/>
  <c r="T60" i="1"/>
  <c r="S60" i="1"/>
  <c r="R60" i="1"/>
  <c r="P60" i="1"/>
  <c r="O60" i="1"/>
  <c r="M60" i="1"/>
  <c r="L60" i="1"/>
  <c r="K60" i="1"/>
  <c r="J60" i="1"/>
  <c r="H60" i="1"/>
  <c r="C60" i="1"/>
  <c r="AA59" i="1"/>
  <c r="AA504" i="1" s="1"/>
  <c r="W59" i="1"/>
  <c r="W504" i="1" s="1"/>
  <c r="V59" i="1"/>
  <c r="V504" i="1" s="1"/>
  <c r="U59" i="1"/>
  <c r="U504" i="1" s="1"/>
  <c r="T59" i="1"/>
  <c r="T504" i="1" s="1"/>
  <c r="S59" i="1"/>
  <c r="S504" i="1" s="1"/>
  <c r="R59" i="1"/>
  <c r="R504" i="1" s="1"/>
  <c r="P59" i="1"/>
  <c r="P504" i="1" s="1"/>
  <c r="O59" i="1"/>
  <c r="O504" i="1" s="1"/>
  <c r="M59" i="1"/>
  <c r="M504" i="1" s="1"/>
  <c r="L59" i="1"/>
  <c r="L504" i="1" s="1"/>
  <c r="K59" i="1"/>
  <c r="K504" i="1" s="1"/>
  <c r="J59" i="1"/>
  <c r="J504" i="1" s="1"/>
  <c r="H59" i="1"/>
  <c r="H504" i="1" s="1"/>
  <c r="C59" i="1"/>
  <c r="C504" i="1" s="1"/>
  <c r="AA58" i="1"/>
  <c r="W58" i="1"/>
  <c r="V58" i="1"/>
  <c r="U58" i="1"/>
  <c r="T58" i="1"/>
  <c r="S58" i="1"/>
  <c r="R58" i="1"/>
  <c r="P58" i="1"/>
  <c r="O58" i="1"/>
  <c r="M58" i="1"/>
  <c r="L58" i="1"/>
  <c r="K58" i="1"/>
  <c r="J58" i="1"/>
  <c r="H58" i="1"/>
  <c r="C58" i="1"/>
  <c r="AA57" i="1"/>
  <c r="W57" i="1"/>
  <c r="V57" i="1"/>
  <c r="U57" i="1"/>
  <c r="T57" i="1"/>
  <c r="S57" i="1"/>
  <c r="R57" i="1"/>
  <c r="P57" i="1"/>
  <c r="O57" i="1"/>
  <c r="M57" i="1"/>
  <c r="K57" i="1"/>
  <c r="J57" i="1"/>
  <c r="H57" i="1"/>
  <c r="C57" i="1"/>
  <c r="AA56" i="1"/>
  <c r="Y56" i="1"/>
  <c r="W56" i="1"/>
  <c r="W527" i="1" s="1"/>
  <c r="V56" i="1"/>
  <c r="V527" i="1" s="1"/>
  <c r="U56" i="1"/>
  <c r="U527" i="1" s="1"/>
  <c r="T56" i="1"/>
  <c r="T527" i="1" s="1"/>
  <c r="S56" i="1"/>
  <c r="S527" i="1" s="1"/>
  <c r="R56" i="1"/>
  <c r="R527" i="1" s="1"/>
  <c r="P56" i="1"/>
  <c r="P527" i="1" s="1"/>
  <c r="O56" i="1"/>
  <c r="O527" i="1" s="1"/>
  <c r="M56" i="1"/>
  <c r="M527" i="1" s="1"/>
  <c r="L56" i="1"/>
  <c r="L527" i="1" s="1"/>
  <c r="K56" i="1"/>
  <c r="K527" i="1" s="1"/>
  <c r="J56" i="1"/>
  <c r="J527" i="1" s="1"/>
  <c r="I56" i="1"/>
  <c r="H56" i="1"/>
  <c r="E56" i="1"/>
  <c r="D56" i="1"/>
  <c r="C56" i="1"/>
  <c r="AA55" i="1"/>
  <c r="Y55" i="1"/>
  <c r="W55" i="1"/>
  <c r="V55" i="1"/>
  <c r="U55" i="1"/>
  <c r="T55" i="1"/>
  <c r="S55" i="1"/>
  <c r="R55" i="1"/>
  <c r="P55" i="1"/>
  <c r="O55" i="1"/>
  <c r="M55" i="1"/>
  <c r="L55" i="1"/>
  <c r="K55" i="1"/>
  <c r="J55" i="1"/>
  <c r="H55" i="1"/>
  <c r="C55" i="1"/>
  <c r="AA54" i="1"/>
  <c r="Y54" i="1"/>
  <c r="W54" i="1"/>
  <c r="V54" i="1"/>
  <c r="U54" i="1"/>
  <c r="T54" i="1"/>
  <c r="S54" i="1"/>
  <c r="R54" i="1"/>
  <c r="P54" i="1"/>
  <c r="O54" i="1"/>
  <c r="M54" i="1"/>
  <c r="L54" i="1"/>
  <c r="K54" i="1"/>
  <c r="J54" i="1"/>
  <c r="I54" i="1"/>
  <c r="I526" i="1" s="1"/>
  <c r="H54" i="1"/>
  <c r="E54" i="1"/>
  <c r="E526" i="1" s="1"/>
  <c r="C54" i="1"/>
  <c r="AA53" i="1"/>
  <c r="AA531" i="1" s="1"/>
  <c r="W53" i="1"/>
  <c r="W531" i="1" s="1"/>
  <c r="V53" i="1"/>
  <c r="V531" i="1" s="1"/>
  <c r="U53" i="1"/>
  <c r="U531" i="1" s="1"/>
  <c r="T53" i="1"/>
  <c r="T531" i="1" s="1"/>
  <c r="S53" i="1"/>
  <c r="S531" i="1" s="1"/>
  <c r="R53" i="1"/>
  <c r="R531" i="1" s="1"/>
  <c r="P53" i="1"/>
  <c r="O53" i="1"/>
  <c r="M53" i="1"/>
  <c r="L53" i="1"/>
  <c r="K53" i="1"/>
  <c r="J53" i="1"/>
  <c r="I53" i="1"/>
  <c r="H53" i="1"/>
  <c r="C53" i="1"/>
  <c r="C531" i="1" s="1"/>
  <c r="N51" i="1"/>
  <c r="N59" i="1" s="1"/>
  <c r="N504" i="1" s="1"/>
  <c r="N50" i="1"/>
  <c r="N62" i="1" s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L24" i="1"/>
  <c r="N24" i="1" s="1"/>
  <c r="N23" i="1"/>
  <c r="N22" i="1"/>
  <c r="N21" i="1"/>
  <c r="N20" i="1"/>
  <c r="N19" i="1"/>
  <c r="N18" i="1"/>
  <c r="N17" i="1"/>
  <c r="N16" i="1"/>
  <c r="N15" i="1"/>
  <c r="N14" i="1"/>
  <c r="N53" i="1" s="1"/>
  <c r="N13" i="1"/>
  <c r="N12" i="1"/>
  <c r="N11" i="1"/>
  <c r="N10" i="1"/>
  <c r="N9" i="1"/>
  <c r="N8" i="1"/>
  <c r="N7" i="1"/>
  <c r="H506" i="1" l="1"/>
  <c r="K506" i="1"/>
  <c r="M506" i="1"/>
  <c r="P506" i="1"/>
  <c r="S506" i="1"/>
  <c r="U506" i="1"/>
  <c r="W506" i="1"/>
  <c r="L308" i="1"/>
  <c r="N339" i="1"/>
  <c r="N338" i="1"/>
  <c r="N381" i="1"/>
  <c r="N382" i="1"/>
  <c r="N437" i="1"/>
  <c r="N462" i="1"/>
  <c r="N465" i="1"/>
  <c r="N484" i="1"/>
  <c r="N494" i="1"/>
  <c r="N495" i="1"/>
  <c r="N513" i="1"/>
  <c r="N531" i="1"/>
  <c r="K531" i="1"/>
  <c r="M531" i="1"/>
  <c r="P531" i="1"/>
  <c r="J525" i="1"/>
  <c r="L525" i="1"/>
  <c r="O525" i="1"/>
  <c r="R525" i="1"/>
  <c r="T525" i="1"/>
  <c r="V525" i="1"/>
  <c r="C507" i="1"/>
  <c r="J507" i="1"/>
  <c r="L507" i="1"/>
  <c r="O507" i="1"/>
  <c r="R507" i="1"/>
  <c r="H510" i="1"/>
  <c r="K510" i="1"/>
  <c r="M510" i="1"/>
  <c r="P510" i="1"/>
  <c r="S510" i="1"/>
  <c r="U510" i="1"/>
  <c r="W510" i="1"/>
  <c r="N506" i="1"/>
  <c r="C506" i="1"/>
  <c r="C505" i="1" s="1"/>
  <c r="J506" i="1"/>
  <c r="L506" i="1"/>
  <c r="L505" i="1" s="1"/>
  <c r="O506" i="1"/>
  <c r="R506" i="1"/>
  <c r="R505" i="1" s="1"/>
  <c r="T506" i="1"/>
  <c r="V506" i="1"/>
  <c r="AA506" i="1"/>
  <c r="C521" i="1"/>
  <c r="J521" i="1"/>
  <c r="L521" i="1"/>
  <c r="O521" i="1"/>
  <c r="R521" i="1"/>
  <c r="T521" i="1"/>
  <c r="V521" i="1"/>
  <c r="AA521" i="1"/>
  <c r="T298" i="1"/>
  <c r="T507" i="1" s="1"/>
  <c r="T505" i="1" s="1"/>
  <c r="J531" i="1"/>
  <c r="L531" i="1"/>
  <c r="O531" i="1"/>
  <c r="K526" i="1"/>
  <c r="M526" i="1"/>
  <c r="P526" i="1"/>
  <c r="S526" i="1"/>
  <c r="U526" i="1"/>
  <c r="W526" i="1"/>
  <c r="AA526" i="1"/>
  <c r="H525" i="1"/>
  <c r="K525" i="1"/>
  <c r="M525" i="1"/>
  <c r="P525" i="1"/>
  <c r="S525" i="1"/>
  <c r="U525" i="1"/>
  <c r="W525" i="1"/>
  <c r="AA525" i="1"/>
  <c r="H527" i="1"/>
  <c r="W497" i="1"/>
  <c r="H507" i="1"/>
  <c r="K507" i="1"/>
  <c r="K505" i="1" s="1"/>
  <c r="M507" i="1"/>
  <c r="P507" i="1"/>
  <c r="AA507" i="1"/>
  <c r="J510" i="1"/>
  <c r="L510" i="1"/>
  <c r="O510" i="1"/>
  <c r="R510" i="1"/>
  <c r="V510" i="1"/>
  <c r="AA510" i="1"/>
  <c r="N104" i="1"/>
  <c r="N128" i="1"/>
  <c r="N129" i="1" s="1"/>
  <c r="H521" i="1"/>
  <c r="K521" i="1"/>
  <c r="M521" i="1"/>
  <c r="P521" i="1"/>
  <c r="U521" i="1"/>
  <c r="W521" i="1"/>
  <c r="O520" i="1"/>
  <c r="O519" i="1" s="1"/>
  <c r="R520" i="1"/>
  <c r="T520" i="1"/>
  <c r="T519" i="1" s="1"/>
  <c r="V520" i="1"/>
  <c r="AA520" i="1"/>
  <c r="AA519" i="1" s="1"/>
  <c r="N262" i="1"/>
  <c r="N294" i="1"/>
  <c r="N436" i="1"/>
  <c r="N435" i="1"/>
  <c r="N463" i="1"/>
  <c r="N514" i="1"/>
  <c r="N58" i="1"/>
  <c r="N55" i="1"/>
  <c r="N60" i="1"/>
  <c r="N61" i="1"/>
  <c r="N63" i="1"/>
  <c r="V507" i="1"/>
  <c r="N180" i="1"/>
  <c r="N181" i="1"/>
  <c r="N185" i="1"/>
  <c r="N187" i="1"/>
  <c r="N237" i="1"/>
  <c r="N244" i="1"/>
  <c r="N272" i="1"/>
  <c r="T299" i="1"/>
  <c r="T508" i="1" s="1"/>
  <c r="N293" i="1"/>
  <c r="N310" i="1"/>
  <c r="N340" i="1"/>
  <c r="N341" i="1"/>
  <c r="N347" i="1"/>
  <c r="N344" i="1"/>
  <c r="N383" i="1"/>
  <c r="N384" i="1"/>
  <c r="N493" i="1"/>
  <c r="N186" i="1"/>
  <c r="N64" i="1"/>
  <c r="N56" i="1"/>
  <c r="N527" i="1" s="1"/>
  <c r="C526" i="1"/>
  <c r="H526" i="1"/>
  <c r="J526" i="1"/>
  <c r="L526" i="1"/>
  <c r="O526" i="1"/>
  <c r="R526" i="1"/>
  <c r="T526" i="1"/>
  <c r="V526" i="1"/>
  <c r="C527" i="1"/>
  <c r="AA527" i="1"/>
  <c r="N85" i="1"/>
  <c r="N86" i="1"/>
  <c r="N87" i="1"/>
  <c r="U507" i="1"/>
  <c r="W507" i="1"/>
  <c r="N94" i="1"/>
  <c r="N106" i="1"/>
  <c r="N123" i="1"/>
  <c r="N177" i="1"/>
  <c r="N243" i="1"/>
  <c r="N245" i="1"/>
  <c r="N238" i="1"/>
  <c r="M520" i="1"/>
  <c r="P520" i="1"/>
  <c r="P519" i="1" s="1"/>
  <c r="S520" i="1"/>
  <c r="U520" i="1"/>
  <c r="U519" i="1" s="1"/>
  <c r="W520" i="1"/>
  <c r="N263" i="1"/>
  <c r="N346" i="1"/>
  <c r="N385" i="1"/>
  <c r="N438" i="1"/>
  <c r="N433" i="1"/>
  <c r="N476" i="1"/>
  <c r="R503" i="1"/>
  <c r="R502" i="1"/>
  <c r="T503" i="1"/>
  <c r="T502" i="1"/>
  <c r="V503" i="1"/>
  <c r="V502" i="1"/>
  <c r="AA503" i="1"/>
  <c r="AA502" i="1"/>
  <c r="H509" i="1"/>
  <c r="H508" i="1"/>
  <c r="K509" i="1"/>
  <c r="K508" i="1"/>
  <c r="M509" i="1"/>
  <c r="M508" i="1"/>
  <c r="O509" i="1"/>
  <c r="O508" i="1"/>
  <c r="R509" i="1"/>
  <c r="R508" i="1"/>
  <c r="T509" i="1"/>
  <c r="V509" i="1"/>
  <c r="V508" i="1"/>
  <c r="AA509" i="1"/>
  <c r="AA508" i="1"/>
  <c r="H512" i="1"/>
  <c r="H511" i="1"/>
  <c r="H523" i="1"/>
  <c r="H522" i="1"/>
  <c r="K523" i="1"/>
  <c r="K522" i="1"/>
  <c r="M523" i="1"/>
  <c r="M522" i="1"/>
  <c r="O523" i="1"/>
  <c r="O522" i="1"/>
  <c r="R523" i="1"/>
  <c r="R522" i="1"/>
  <c r="T523" i="1"/>
  <c r="T522" i="1"/>
  <c r="V523" i="1"/>
  <c r="V522" i="1"/>
  <c r="AA523" i="1"/>
  <c r="AA522" i="1"/>
  <c r="H518" i="1"/>
  <c r="H517" i="1"/>
  <c r="K518" i="1"/>
  <c r="K517" i="1"/>
  <c r="R518" i="1"/>
  <c r="R517" i="1"/>
  <c r="T518" i="1"/>
  <c r="T517" i="1"/>
  <c r="V518" i="1"/>
  <c r="V517" i="1"/>
  <c r="AA518" i="1"/>
  <c r="AA517" i="1"/>
  <c r="L516" i="1"/>
  <c r="N516" i="1" s="1"/>
  <c r="N515" i="1"/>
  <c r="H503" i="1"/>
  <c r="K503" i="1"/>
  <c r="M503" i="1"/>
  <c r="O503" i="1"/>
  <c r="R501" i="1"/>
  <c r="AA501" i="1"/>
  <c r="C82" i="1"/>
  <c r="C525" i="1" s="1"/>
  <c r="N82" i="1"/>
  <c r="C83" i="1"/>
  <c r="N83" i="1"/>
  <c r="N93" i="1"/>
  <c r="C510" i="1"/>
  <c r="N109" i="1"/>
  <c r="N528" i="1" s="1"/>
  <c r="N110" i="1"/>
  <c r="H505" i="1"/>
  <c r="M505" i="1"/>
  <c r="O505" i="1"/>
  <c r="AA505" i="1"/>
  <c r="S521" i="1"/>
  <c r="S519" i="1" s="1"/>
  <c r="N242" i="1"/>
  <c r="N246" i="1"/>
  <c r="R250" i="1"/>
  <c r="H520" i="1"/>
  <c r="K520" i="1"/>
  <c r="K519" i="1" s="1"/>
  <c r="R519" i="1"/>
  <c r="N259" i="1"/>
  <c r="N260" i="1"/>
  <c r="C271" i="1"/>
  <c r="N271" i="1"/>
  <c r="N274" i="1"/>
  <c r="S297" i="1"/>
  <c r="M301" i="1"/>
  <c r="O301" i="1"/>
  <c r="N302" i="1"/>
  <c r="N309" i="1" s="1"/>
  <c r="N306" i="1"/>
  <c r="H307" i="1"/>
  <c r="H497" i="1" s="1"/>
  <c r="K307" i="1"/>
  <c r="K497" i="1" s="1"/>
  <c r="R307" i="1"/>
  <c r="T307" i="1"/>
  <c r="V307" i="1"/>
  <c r="V497" i="1" s="1"/>
  <c r="AA307" i="1"/>
  <c r="AA497" i="1" s="1"/>
  <c r="H309" i="1"/>
  <c r="K309" i="1"/>
  <c r="M309" i="1"/>
  <c r="O309" i="1"/>
  <c r="R309" i="1"/>
  <c r="T309" i="1"/>
  <c r="V309" i="1"/>
  <c r="AA309" i="1"/>
  <c r="N387" i="1"/>
  <c r="N522" i="1" s="1"/>
  <c r="N386" i="1"/>
  <c r="N379" i="1"/>
  <c r="S381" i="1"/>
  <c r="J496" i="1"/>
  <c r="L496" i="1"/>
  <c r="O496" i="1"/>
  <c r="R496" i="1"/>
  <c r="T496" i="1"/>
  <c r="V496" i="1"/>
  <c r="AA496" i="1"/>
  <c r="L512" i="1"/>
  <c r="N512" i="1" s="1"/>
  <c r="L511" i="1"/>
  <c r="N511" i="1" s="1"/>
  <c r="H531" i="1"/>
  <c r="H493" i="1"/>
  <c r="H496" i="1" s="1"/>
  <c r="S503" i="1"/>
  <c r="S502" i="1"/>
  <c r="U503" i="1"/>
  <c r="U502" i="1"/>
  <c r="W503" i="1"/>
  <c r="W502" i="1"/>
  <c r="C509" i="1"/>
  <c r="C508" i="1"/>
  <c r="J509" i="1"/>
  <c r="J508" i="1"/>
  <c r="L509" i="1"/>
  <c r="L508" i="1"/>
  <c r="P509" i="1"/>
  <c r="P508" i="1"/>
  <c r="S509" i="1"/>
  <c r="S508" i="1"/>
  <c r="U509" i="1"/>
  <c r="U508" i="1"/>
  <c r="W509" i="1"/>
  <c r="W508" i="1"/>
  <c r="C512" i="1"/>
  <c r="C511" i="1"/>
  <c r="J512" i="1"/>
  <c r="J511" i="1"/>
  <c r="C523" i="1"/>
  <c r="C522" i="1"/>
  <c r="J523" i="1"/>
  <c r="J522" i="1"/>
  <c r="L523" i="1"/>
  <c r="L522" i="1"/>
  <c r="P523" i="1"/>
  <c r="P522" i="1"/>
  <c r="S523" i="1"/>
  <c r="S522" i="1"/>
  <c r="U523" i="1"/>
  <c r="U522" i="1"/>
  <c r="W523" i="1"/>
  <c r="W522" i="1"/>
  <c r="C518" i="1"/>
  <c r="C517" i="1"/>
  <c r="J518" i="1"/>
  <c r="J517" i="1"/>
  <c r="L518" i="1"/>
  <c r="L517" i="1"/>
  <c r="P518" i="1"/>
  <c r="P517" i="1"/>
  <c r="S518" i="1"/>
  <c r="S517" i="1"/>
  <c r="U518" i="1"/>
  <c r="U517" i="1"/>
  <c r="W518" i="1"/>
  <c r="W517" i="1"/>
  <c r="N54" i="1"/>
  <c r="L57" i="1"/>
  <c r="N57" i="1"/>
  <c r="C503" i="1"/>
  <c r="J503" i="1"/>
  <c r="L503" i="1"/>
  <c r="P503" i="1"/>
  <c r="P501" i="1"/>
  <c r="L61" i="1"/>
  <c r="S507" i="1"/>
  <c r="T510" i="1"/>
  <c r="N105" i="1"/>
  <c r="N122" i="1"/>
  <c r="N127" i="1"/>
  <c r="N176" i="1"/>
  <c r="J505" i="1"/>
  <c r="P505" i="1"/>
  <c r="S505" i="1"/>
  <c r="W505" i="1"/>
  <c r="N250" i="1"/>
  <c r="C520" i="1"/>
  <c r="C519" i="1" s="1"/>
  <c r="J520" i="1"/>
  <c r="L520" i="1"/>
  <c r="L519" i="1" s="1"/>
  <c r="W519" i="1"/>
  <c r="T297" i="1"/>
  <c r="T497" i="1" s="1"/>
  <c r="N301" i="1"/>
  <c r="J307" i="1"/>
  <c r="J497" i="1" s="1"/>
  <c r="L307" i="1"/>
  <c r="P307" i="1"/>
  <c r="P497" i="1" s="1"/>
  <c r="S307" i="1"/>
  <c r="U307" i="1"/>
  <c r="U497" i="1" s="1"/>
  <c r="J309" i="1"/>
  <c r="L309" i="1"/>
  <c r="P309" i="1"/>
  <c r="S309" i="1"/>
  <c r="N337" i="1"/>
  <c r="C339" i="1"/>
  <c r="S339" i="1"/>
  <c r="N496" i="1"/>
  <c r="K496" i="1"/>
  <c r="M496" i="1"/>
  <c r="P496" i="1"/>
  <c r="S496" i="1"/>
  <c r="U496" i="1"/>
  <c r="W496" i="1"/>
  <c r="N432" i="1"/>
  <c r="N434" i="1"/>
  <c r="N483" i="1"/>
  <c r="N460" i="1"/>
  <c r="N461" i="1"/>
  <c r="N473" i="1"/>
  <c r="N474" i="1"/>
  <c r="J519" i="1" l="1"/>
  <c r="V501" i="1"/>
  <c r="M519" i="1"/>
  <c r="V519" i="1"/>
  <c r="V505" i="1"/>
  <c r="W501" i="1"/>
  <c r="S501" i="1"/>
  <c r="H519" i="1"/>
  <c r="N521" i="1"/>
  <c r="U501" i="1"/>
  <c r="C497" i="1"/>
  <c r="N520" i="1"/>
  <c r="N298" i="1"/>
  <c r="N507" i="1" s="1"/>
  <c r="N505" i="1" s="1"/>
  <c r="N509" i="1"/>
  <c r="N525" i="1"/>
  <c r="U505" i="1"/>
  <c r="N503" i="1"/>
  <c r="N502" i="1" s="1"/>
  <c r="S497" i="1"/>
  <c r="L497" i="1"/>
  <c r="AF521" i="1"/>
  <c r="R497" i="1"/>
  <c r="T501" i="1"/>
  <c r="P502" i="1"/>
  <c r="P524" i="1" s="1"/>
  <c r="P500" i="1"/>
  <c r="J502" i="1"/>
  <c r="J524" i="1" s="1"/>
  <c r="J500" i="1"/>
  <c r="M308" i="1"/>
  <c r="M307" i="1"/>
  <c r="M497" i="1" s="1"/>
  <c r="N299" i="1"/>
  <c r="N297" i="1"/>
  <c r="O502" i="1"/>
  <c r="O500" i="1"/>
  <c r="K502" i="1"/>
  <c r="K524" i="1" s="1"/>
  <c r="K500" i="1"/>
  <c r="J501" i="1"/>
  <c r="W524" i="1"/>
  <c r="U524" i="1"/>
  <c r="S524" i="1"/>
  <c r="K501" i="1"/>
  <c r="AA500" i="1"/>
  <c r="V500" i="1"/>
  <c r="T500" i="1"/>
  <c r="R500" i="1"/>
  <c r="N523" i="1"/>
  <c r="N308" i="1"/>
  <c r="N307" i="1"/>
  <c r="L502" i="1"/>
  <c r="L524" i="1" s="1"/>
  <c r="L500" i="1"/>
  <c r="C502" i="1"/>
  <c r="C524" i="1" s="1"/>
  <c r="C500" i="1"/>
  <c r="O308" i="1"/>
  <c r="O307" i="1"/>
  <c r="O497" i="1" s="1"/>
  <c r="M502" i="1"/>
  <c r="M500" i="1"/>
  <c r="H502" i="1"/>
  <c r="H500" i="1"/>
  <c r="L501" i="1"/>
  <c r="C501" i="1"/>
  <c r="N497" i="1"/>
  <c r="N526" i="1"/>
  <c r="W500" i="1"/>
  <c r="U500" i="1"/>
  <c r="S500" i="1"/>
  <c r="H501" i="1"/>
  <c r="AA524" i="1"/>
  <c r="V524" i="1"/>
  <c r="T524" i="1"/>
  <c r="R524" i="1"/>
  <c r="N519" i="1" l="1"/>
  <c r="H524" i="1"/>
  <c r="N500" i="1"/>
  <c r="O517" i="1"/>
  <c r="O524" i="1" s="1"/>
  <c r="O518" i="1"/>
  <c r="O501" i="1" s="1"/>
  <c r="N517" i="1"/>
  <c r="N518" i="1"/>
  <c r="N508" i="1"/>
  <c r="N524" i="1" s="1"/>
  <c r="N510" i="1"/>
  <c r="M517" i="1"/>
  <c r="M524" i="1" s="1"/>
  <c r="M518" i="1"/>
  <c r="M501" i="1" s="1"/>
  <c r="L499" i="1"/>
  <c r="N501" i="1" l="1"/>
</calcChain>
</file>

<file path=xl/comments1.xml><?xml version="1.0" encoding="utf-8"?>
<comments xmlns="http://schemas.openxmlformats.org/spreadsheetml/2006/main">
  <authors>
    <author>_UtkinaRR</author>
  </authors>
  <commentList>
    <comment ref="L107" authorId="0" shapeId="0">
      <text>
        <r>
          <rPr>
            <b/>
            <sz val="9"/>
            <color indexed="81"/>
            <rFont val="Tahoma"/>
            <family val="2"/>
            <charset val="204"/>
          </rPr>
          <t>124,1 по факту обслуживается с 01.04.2017</t>
        </r>
      </text>
    </comment>
  </commentList>
</comments>
</file>

<file path=xl/sharedStrings.xml><?xml version="1.0" encoding="utf-8"?>
<sst xmlns="http://schemas.openxmlformats.org/spreadsheetml/2006/main" count="4063" uniqueCount="500">
  <si>
    <t>Характеристика  жилищного фонда  г. Лянтор по состоянию на 01.09.2017г.</t>
  </si>
  <si>
    <t>№№ пп</t>
  </si>
  <si>
    <t>Наименование улиц</t>
  </si>
  <si>
    <t>Кол-во домов</t>
  </si>
  <si>
    <t>№ дома</t>
  </si>
  <si>
    <t>Год ввода</t>
  </si>
  <si>
    <t>Тип дома</t>
  </si>
  <si>
    <t xml:space="preserve">группа капитальности здания </t>
  </si>
  <si>
    <t>к-во подъездов</t>
  </si>
  <si>
    <t>Этажность</t>
  </si>
  <si>
    <t>кол-во  квартир</t>
  </si>
  <si>
    <t>Жилая площадь квартир</t>
  </si>
  <si>
    <t>Площадь квартир</t>
  </si>
  <si>
    <t>Общая площадь квартир Л*0.5+Б*0.3</t>
  </si>
  <si>
    <t>Общая площадь по дому (общая+Л без  коэф.1,3+ МОП, м²)</t>
  </si>
  <si>
    <t>Общая площадь по дому (общая+Л+К+Л+Б) с коэф.1,3</t>
  </si>
  <si>
    <t>объем здания м³</t>
  </si>
  <si>
    <t xml:space="preserve"> Кровля</t>
  </si>
  <si>
    <t>Площадь (м²)</t>
  </si>
  <si>
    <t>Управляющая компания</t>
  </si>
  <si>
    <t>% износа</t>
  </si>
  <si>
    <t>Дата инвентаризации</t>
  </si>
  <si>
    <t>Площадь придомовой территории</t>
  </si>
  <si>
    <t>Степень благоустройства</t>
  </si>
  <si>
    <t>Способ управления</t>
  </si>
  <si>
    <t>Способ управления непосредственный</t>
  </si>
  <si>
    <t>Категория</t>
  </si>
  <si>
    <t>тип</t>
  </si>
  <si>
    <t>площадь</t>
  </si>
  <si>
    <t>Лест.клетка с к-том 1,3</t>
  </si>
  <si>
    <t>Лест.клетка без к-та 1,3</t>
  </si>
  <si>
    <t>кор-ов и мест общего пользования</t>
  </si>
  <si>
    <t>Лоджии 0,50</t>
  </si>
  <si>
    <t>Балконов 0,30</t>
  </si>
  <si>
    <t>г. Лянтор 1 мкр</t>
  </si>
  <si>
    <t>сб.щитовой</t>
  </si>
  <si>
    <t>Y</t>
  </si>
  <si>
    <t>шифер</t>
  </si>
  <si>
    <t>ООО "СТРОЙСЕРВИС"</t>
  </si>
  <si>
    <t>28.09.2007г</t>
  </si>
  <si>
    <t>ХВС+ГВС+К+В</t>
  </si>
  <si>
    <t>УК (Постановление Администрации от 29.03.2017г. №390)</t>
  </si>
  <si>
    <t>фенол</t>
  </si>
  <si>
    <t>г .Лянтор 1 мкр</t>
  </si>
  <si>
    <t>брусчатый</t>
  </si>
  <si>
    <t>IY</t>
  </si>
  <si>
    <t>05.04.2016</t>
  </si>
  <si>
    <t>ветхое (538)</t>
  </si>
  <si>
    <t>ветхое</t>
  </si>
  <si>
    <t>8а</t>
  </si>
  <si>
    <t>23.05.2016</t>
  </si>
  <si>
    <t xml:space="preserve">исправный </t>
  </si>
  <si>
    <t>ООО УК "АКВАсеть"</t>
  </si>
  <si>
    <t>08.05.2015</t>
  </si>
  <si>
    <t>непосредственное управление</t>
  </si>
  <si>
    <t>ветхое, фенол, аварийный</t>
  </si>
  <si>
    <t>22/1</t>
  </si>
  <si>
    <t>2014г</t>
  </si>
  <si>
    <t>керамзитобетонные блоки;                утеплитель облицованный кирпичом</t>
  </si>
  <si>
    <t>I</t>
  </si>
  <si>
    <t>металлочерепица</t>
  </si>
  <si>
    <t>ООО "Жилищный комплекс Сибири"</t>
  </si>
  <si>
    <t>15.12.2014г</t>
  </si>
  <si>
    <t>УК (определили жители)</t>
  </si>
  <si>
    <t>22/2</t>
  </si>
  <si>
    <t>22/3</t>
  </si>
  <si>
    <t>36/1</t>
  </si>
  <si>
    <t>КПД</t>
  </si>
  <si>
    <t>мягкая кровля</t>
  </si>
  <si>
    <t>ТСЖ "Кондоминиум"</t>
  </si>
  <si>
    <t>27.02.2008г</t>
  </si>
  <si>
    <t>ХВС+ГВС+К+В+Л</t>
  </si>
  <si>
    <t>Управление  ТСЖ  в т.ч. НПО</t>
  </si>
  <si>
    <t>36/2</t>
  </si>
  <si>
    <t>2007-2009г</t>
  </si>
  <si>
    <t>1,2-11.11.2008г; 3,4п-д-10.03.2009г; 5п-д-17.07.2009г</t>
  </si>
  <si>
    <t xml:space="preserve">ветхое, фенол </t>
  </si>
  <si>
    <t>НПО "Центральный"</t>
  </si>
  <si>
    <t>профлист</t>
  </si>
  <si>
    <t>08.06.2011г</t>
  </si>
  <si>
    <t>08.05.2015г.</t>
  </si>
  <si>
    <t>06.05.2016</t>
  </si>
  <si>
    <t>ветхое (1248)</t>
  </si>
  <si>
    <t>.</t>
  </si>
  <si>
    <t>профлитс</t>
  </si>
  <si>
    <t>г. Лянтор 1 мкр (ПИМ)</t>
  </si>
  <si>
    <t>82а</t>
  </si>
  <si>
    <t>г.Лянтор  1 мкр</t>
  </si>
  <si>
    <t>51/1</t>
  </si>
  <si>
    <t>панельный</t>
  </si>
  <si>
    <t>металлич.</t>
  </si>
  <si>
    <t>ТСЖ "Новый дом"</t>
  </si>
  <si>
    <t>18.08.2004г</t>
  </si>
  <si>
    <t>г. Лянтор 1 мкр (общежитие)</t>
  </si>
  <si>
    <t>35/1</t>
  </si>
  <si>
    <t>кирпичный</t>
  </si>
  <si>
    <t>II</t>
  </si>
  <si>
    <t>мет.2 скат</t>
  </si>
  <si>
    <t>07.12.2004г</t>
  </si>
  <si>
    <t>Аварийный, ветхий</t>
  </si>
  <si>
    <t>Аварийный, ветхий,фенольный</t>
  </si>
  <si>
    <t xml:space="preserve">Фенол: </t>
  </si>
  <si>
    <t>Ветхое:</t>
  </si>
  <si>
    <t>Ветхое/фенол</t>
  </si>
  <si>
    <t>Итого по мкр. №1 - 45 домов</t>
  </si>
  <si>
    <t>деревянные дома ООО "СТРОЙСЕРВИС"</t>
  </si>
  <si>
    <t>капитальные дома  ООО "СТРОЙСЕРВИС"</t>
  </si>
  <si>
    <t>деревянные дома ООО УК "АКВАсеть"</t>
  </si>
  <si>
    <t>капитальные дома ТСЖ " Кондоминиум"</t>
  </si>
  <si>
    <t>капитальные дома ТСЖ " Новый Дом"</t>
  </si>
  <si>
    <t>деревянные дома НПО "Центральный"</t>
  </si>
  <si>
    <t>капитальные дома ООО "Жилищный комплекс Сибири"</t>
  </si>
  <si>
    <t>г.Лянтор ул.Эст.дор.</t>
  </si>
  <si>
    <t>ХВС-ГВС+К-В</t>
  </si>
  <si>
    <t>8к</t>
  </si>
  <si>
    <t>мягк./рул</t>
  </si>
  <si>
    <t>ХВС-ГВС-К-В</t>
  </si>
  <si>
    <t>9к</t>
  </si>
  <si>
    <t>частный дом</t>
  </si>
  <si>
    <t>управляемый собственником</t>
  </si>
  <si>
    <t>10к</t>
  </si>
  <si>
    <t>26.01.2011</t>
  </si>
  <si>
    <t>финский</t>
  </si>
  <si>
    <t>рефленое железо</t>
  </si>
  <si>
    <t>2002г</t>
  </si>
  <si>
    <t>металл.</t>
  </si>
  <si>
    <t>28.08.2002г</t>
  </si>
  <si>
    <t>29-А</t>
  </si>
  <si>
    <t>09.08.2002г</t>
  </si>
  <si>
    <t>ХВС+ГВС+К-В</t>
  </si>
  <si>
    <t>26а</t>
  </si>
  <si>
    <t>рулонная</t>
  </si>
  <si>
    <t>ООО "АКВАсеть"</t>
  </si>
  <si>
    <t>2004-2005г</t>
  </si>
  <si>
    <t>26б</t>
  </si>
  <si>
    <t>26в</t>
  </si>
  <si>
    <t>2005-2006г</t>
  </si>
  <si>
    <t>2005г</t>
  </si>
  <si>
    <t>Ветхое</t>
  </si>
  <si>
    <t>Итого по ул.Эст.дорожн.-14 домов</t>
  </si>
  <si>
    <t>Итого частных домов:</t>
  </si>
  <si>
    <t>ООО "СТРОЙСЕРВИС": дер. Жд</t>
  </si>
  <si>
    <t>ООО УК "АКВАсеть" дер.жд</t>
  </si>
  <si>
    <t>ООО " Аквасеть"кап.жд</t>
  </si>
  <si>
    <t>ООО "Жилищный комплекс Сибири" кап.жд.</t>
  </si>
  <si>
    <t>г.Лянтор ул.Сал.Юл.</t>
  </si>
  <si>
    <t>20.07.2002г</t>
  </si>
  <si>
    <t>01.07.2002г</t>
  </si>
  <si>
    <t>2003г</t>
  </si>
  <si>
    <t>4/1</t>
  </si>
  <si>
    <t>Рулонная-совмещённая</t>
  </si>
  <si>
    <t>2009г</t>
  </si>
  <si>
    <t>Итого по ул.Салавата Юлаева- 4 дома</t>
  </si>
  <si>
    <t>деревянные дома ООО УК "АКВАсеть "</t>
  </si>
  <si>
    <t>капитальные дома ООО " АКВАсеть":</t>
  </si>
  <si>
    <t>капитальные дома ООО УК " АКВАсеть":</t>
  </si>
  <si>
    <t>Мкр.Эстонских дорожников</t>
  </si>
  <si>
    <t>17.01.2007г</t>
  </si>
  <si>
    <t>ХВС-ГВС+К+В</t>
  </si>
  <si>
    <t>Эстон.дор.  Мини-принт</t>
  </si>
  <si>
    <t>19.07.2002г</t>
  </si>
  <si>
    <t>Итого управляемые собственником</t>
  </si>
  <si>
    <t xml:space="preserve">Итого по ул.Эст.дорожн.  </t>
  </si>
  <si>
    <t>г.Лянтор ул.Строителей</t>
  </si>
  <si>
    <t>шифер.</t>
  </si>
  <si>
    <t>25.06,2009</t>
  </si>
  <si>
    <t xml:space="preserve">Итого по ул. Строителей </t>
  </si>
  <si>
    <t>деревянные дома: ООО "СТРОЙСЕРВИС"</t>
  </si>
  <si>
    <t>г.Лянтор ул. Нефтяников (общежитие                                 квартирного типа)</t>
  </si>
  <si>
    <t>не установлено</t>
  </si>
  <si>
    <t>25.03.2014г</t>
  </si>
  <si>
    <t>аварийный</t>
  </si>
  <si>
    <t xml:space="preserve">г. Лянтор ул. Нефтяников (общежитие № 6 квартиного типа </t>
  </si>
  <si>
    <t>23.11.2006</t>
  </si>
  <si>
    <t>Аварийный:</t>
  </si>
  <si>
    <t>итого по ул. Нефтяников- 3 дома</t>
  </si>
  <si>
    <t>деревянные дома ООО "СТРОЙСЕРВИС" :</t>
  </si>
  <si>
    <t>ул. Дружбы народов</t>
  </si>
  <si>
    <t>07.2002г</t>
  </si>
  <si>
    <t>итого по ул.Дружба народов-10 домов</t>
  </si>
  <si>
    <t>деревянные дома ООО УК  " АКВАсеть"</t>
  </si>
  <si>
    <t>деревянные НПО  "Центральный"</t>
  </si>
  <si>
    <t>г.Лянт. ул. 60лет СССР</t>
  </si>
  <si>
    <t>04.02.2008г</t>
  </si>
  <si>
    <t>Итого по ул.60 ЛЕТ СССР - 2 д.</t>
  </si>
  <si>
    <t>деревянные дома ЛГ МУП "УТВиВ"</t>
  </si>
  <si>
    <t>г.Лянтор  2 мкр.</t>
  </si>
  <si>
    <t>15.10.2007г</t>
  </si>
  <si>
    <t>ООО "Уютный Дом"</t>
  </si>
  <si>
    <t>непосредственнон управление</t>
  </si>
  <si>
    <t>15.10.2007</t>
  </si>
  <si>
    <t>2007г</t>
  </si>
  <si>
    <t>23.09.2016</t>
  </si>
  <si>
    <t>фенол, аварийный</t>
  </si>
  <si>
    <t>45/1</t>
  </si>
  <si>
    <t>профнаст.</t>
  </si>
  <si>
    <t>2006г</t>
  </si>
  <si>
    <t>поофлист</t>
  </si>
  <si>
    <t>16.01.2008г</t>
  </si>
  <si>
    <t>кпд</t>
  </si>
  <si>
    <t>30.04.2016</t>
  </si>
  <si>
    <t>Фенол/ветхое:</t>
  </si>
  <si>
    <t>Аварийный/фенол:</t>
  </si>
  <si>
    <t>Итого по мкр. № 2 - 46 домов</t>
  </si>
  <si>
    <t>капитальные дома ООО  УК "АКВАсеть"</t>
  </si>
  <si>
    <t>деревянные дома ООО "АКВАсеть"</t>
  </si>
  <si>
    <t>капитальные дома ООО "Уютный Дом"</t>
  </si>
  <si>
    <t>деревянные дома ООО "Уютный Дом"</t>
  </si>
  <si>
    <t>г.Лянтор   3 мкр.</t>
  </si>
  <si>
    <t>г.Лянтор  3 мкр</t>
  </si>
  <si>
    <t>12.09.2007г</t>
  </si>
  <si>
    <t>13.04.2016</t>
  </si>
  <si>
    <t>24.08.2002г</t>
  </si>
  <si>
    <t>18.02.2010г</t>
  </si>
  <si>
    <t>18.05.2016</t>
  </si>
  <si>
    <t>13.05.2016</t>
  </si>
  <si>
    <t>13.07.2002г</t>
  </si>
  <si>
    <t>24.07.2002г</t>
  </si>
  <si>
    <t>08.06.2006г</t>
  </si>
  <si>
    <t>12.09.2006г</t>
  </si>
  <si>
    <t>18.08.2002г</t>
  </si>
  <si>
    <t>г.Лянтор  3 мкр.</t>
  </si>
  <si>
    <t>ООО "Уютный дом"</t>
  </si>
  <si>
    <t>26.05.2016</t>
  </si>
  <si>
    <t>26.02.2016</t>
  </si>
  <si>
    <t>Итого по мкр. № 3 -49 домов</t>
  </si>
  <si>
    <t>деревянные дома ООО УК  "АКВАсеть"</t>
  </si>
  <si>
    <t>г.Лянтор ул.Набережная</t>
  </si>
  <si>
    <t>16.05.2001г</t>
  </si>
  <si>
    <t>рул.совм.</t>
  </si>
  <si>
    <t>14.08.2002г</t>
  </si>
  <si>
    <t>Итого по ул.Набережная- 6 домов</t>
  </si>
  <si>
    <t>капитальные дома ООО "АКВАсеть"</t>
  </si>
  <si>
    <t>г.Лянтор ул.Назаргалеева</t>
  </si>
  <si>
    <t>г.Лянтор ул. Назаргалеева</t>
  </si>
  <si>
    <t>кирпич</t>
  </si>
  <si>
    <t>4 (5)</t>
  </si>
  <si>
    <t>10.07.2002г</t>
  </si>
  <si>
    <t>Итого по ул. Назаргалеева-5 д.</t>
  </si>
  <si>
    <t>капитальные дома ООО"АКВАсеть"</t>
  </si>
  <si>
    <t>капитальные дома ООО                       "Уютный Дом"</t>
  </si>
  <si>
    <t>г.Лянтор ул.Согласия</t>
  </si>
  <si>
    <t>проф.наст.</t>
  </si>
  <si>
    <t>Итого по ул.Согласия - 7 домов</t>
  </si>
  <si>
    <t>капитальные дома ООО УК "АКВАсеть":</t>
  </si>
  <si>
    <t>капитальные дома ООО     "Уютный Дом"</t>
  </si>
  <si>
    <t>г.Лянтор  4 мкр</t>
  </si>
  <si>
    <t>19.07.1992</t>
  </si>
  <si>
    <t>1991/93</t>
  </si>
  <si>
    <t>2002-2003</t>
  </si>
  <si>
    <t>2002-2003г</t>
  </si>
  <si>
    <t>25/1</t>
  </si>
  <si>
    <t>Итого по мкр. № 4 - 23 дома</t>
  </si>
  <si>
    <t>капитальные дома ООО "АКВАсеть":</t>
  </si>
  <si>
    <t>капитальные дома ООО УК "АКВАсеть"</t>
  </si>
  <si>
    <t xml:space="preserve">капитальные ООО " Уютный Дом" </t>
  </si>
  <si>
    <t>г.Лянтор  5 мкр</t>
  </si>
  <si>
    <t>2</t>
  </si>
  <si>
    <t>24.12.2012-20.03.2013 гг</t>
  </si>
  <si>
    <t>рулонная по железобетонным плитам</t>
  </si>
  <si>
    <t xml:space="preserve">1-2 подъезды 01.11.2012гг;       3  - 4 подъезды 07.11.2012 г; 5-6 п-ды ; 7 п-д </t>
  </si>
  <si>
    <t>2/1</t>
  </si>
  <si>
    <t>ТСЖ "Гарант"</t>
  </si>
  <si>
    <t>1-2 подъезды 26.11.2010г;       3-4 подъезд 30.11.2012г г</t>
  </si>
  <si>
    <t>2005-2007</t>
  </si>
  <si>
    <t>2005-2007г</t>
  </si>
  <si>
    <t>ООО "АКВасеть"</t>
  </si>
  <si>
    <t>11.08.2008г</t>
  </si>
  <si>
    <t>5</t>
  </si>
  <si>
    <t>27.12.2012г</t>
  </si>
  <si>
    <t>рулонная совмещённая</t>
  </si>
  <si>
    <t>26.10.2012г</t>
  </si>
  <si>
    <t>5/1</t>
  </si>
  <si>
    <t>2014 (2 этап - 1 подъезд)
2015 (1,3 этап - 2, 3 подъезд)</t>
  </si>
  <si>
    <t>23.10.2014г</t>
  </si>
  <si>
    <t>Итого по мкр. № 5 - 5 домов</t>
  </si>
  <si>
    <t xml:space="preserve">капитальные дома ТСЖ "Гарант" </t>
  </si>
  <si>
    <t>капитальные дома ООО " АКВасеть"</t>
  </si>
  <si>
    <t>г.Лянтор  6 мкр.</t>
  </si>
  <si>
    <t>04.02.2009г</t>
  </si>
  <si>
    <t>ΙΙ</t>
  </si>
  <si>
    <t>08.07.2008г</t>
  </si>
  <si>
    <t>1998г</t>
  </si>
  <si>
    <t>19.06.2008г</t>
  </si>
  <si>
    <t>ме.2скат</t>
  </si>
  <si>
    <t>23.01.2008г</t>
  </si>
  <si>
    <t>г.Лянтор  6 мкр.(общежитие)</t>
  </si>
  <si>
    <t>мет.2скат</t>
  </si>
  <si>
    <t>21.01.2008г</t>
  </si>
  <si>
    <t>мет.2 скат.</t>
  </si>
  <si>
    <t>итого по мкр. № 6 -  25 домов</t>
  </si>
  <si>
    <t>деревянные дома ООО "Уютный дом"</t>
  </si>
  <si>
    <t>капитальные  дома ООО "Уютный дом"</t>
  </si>
  <si>
    <t>деревянные дома НПО  "Центральный"</t>
  </si>
  <si>
    <t>г.Лянтор  6А мкр.</t>
  </si>
  <si>
    <t>06.02.2008г</t>
  </si>
  <si>
    <t>г.Лянтор  6а  мкр.</t>
  </si>
  <si>
    <t>15.07.2008г</t>
  </si>
  <si>
    <t>15.07.2008г.</t>
  </si>
  <si>
    <t>металлич</t>
  </si>
  <si>
    <t>22.07.2008г.</t>
  </si>
  <si>
    <t>Фенол/аварийный:</t>
  </si>
  <si>
    <t>Фенол:</t>
  </si>
  <si>
    <t>Итого по мкр. № 6а - 30 домов</t>
  </si>
  <si>
    <t>капитальные дома                             ООО УК  "АКВАсеть"</t>
  </si>
  <si>
    <t>капитальные дома  ООО "Уютный Дом"</t>
  </si>
  <si>
    <t>г.Лянтор  7 мкр.</t>
  </si>
  <si>
    <t>17.08.2002г</t>
  </si>
  <si>
    <t>11.02.2008г</t>
  </si>
  <si>
    <t>32 Б</t>
  </si>
  <si>
    <t>27.05.2016</t>
  </si>
  <si>
    <t>13.05.216</t>
  </si>
  <si>
    <t>г.Лянтор  7 мкр.(ОБЩЕЖИТИЕ)</t>
  </si>
  <si>
    <t>Итого по №7 мкр.- 44 домов.</t>
  </si>
  <si>
    <t>деревянные домаООО "СТРОЙСЕРВИС"</t>
  </si>
  <si>
    <t>г.Лянтор  10 мкр.</t>
  </si>
  <si>
    <t>06.08.2002г</t>
  </si>
  <si>
    <t>риф.жел.</t>
  </si>
  <si>
    <t>06.02.208г</t>
  </si>
  <si>
    <t>Кирпичный</t>
  </si>
  <si>
    <t>Итого по мкр. № 10 -  21 дома</t>
  </si>
  <si>
    <t>деревянные дома  ООО УК "АКВАсеть"</t>
  </si>
  <si>
    <t>деревянные дома ООО"Уютный Дом"</t>
  </si>
  <si>
    <t xml:space="preserve">ул.Магистральная </t>
  </si>
  <si>
    <t>18-в</t>
  </si>
  <si>
    <t>08.08.2002г</t>
  </si>
  <si>
    <t>2004г</t>
  </si>
  <si>
    <t>24/1</t>
  </si>
  <si>
    <t>24/2</t>
  </si>
  <si>
    <t>24/3</t>
  </si>
  <si>
    <t>31.07.2003г</t>
  </si>
  <si>
    <t>Итого по ул. Магистральная - 6 домов</t>
  </si>
  <si>
    <t>капитальные дома  ООО УК "АКВасеть"</t>
  </si>
  <si>
    <t>капитальные дома  ООО"АКВАсеть"</t>
  </si>
  <si>
    <t>ул.Комсомольская</t>
  </si>
  <si>
    <t>Итого по ул. Комсомольская -  5 домов</t>
  </si>
  <si>
    <t>капитальные дома  ООО  УК  "Аквасеть"</t>
  </si>
  <si>
    <t>капитальные дома  ООО    "Уютный Дом"</t>
  </si>
  <si>
    <t>г.Лянтор Нац.Хант.пос.</t>
  </si>
  <si>
    <t>блок.кирп.</t>
  </si>
  <si>
    <t>28.09.2009г</t>
  </si>
  <si>
    <t>2009 г.</t>
  </si>
  <si>
    <t>09.2002г</t>
  </si>
  <si>
    <t>2008г</t>
  </si>
  <si>
    <t>Итого по Нац. хант. Посёлок-7 домов</t>
  </si>
  <si>
    <t>деревянные ООО "СТРОЙСЕРВИС"</t>
  </si>
  <si>
    <t xml:space="preserve">Итого по городу домов управляемых собственниками </t>
  </si>
  <si>
    <t>Итого по городу:</t>
  </si>
  <si>
    <t>Из них:</t>
  </si>
  <si>
    <t>деревянного: 269 дом</t>
  </si>
  <si>
    <t>капитального: 88 домов</t>
  </si>
  <si>
    <t>1.</t>
  </si>
  <si>
    <t>ООО "СТРОЙСЕРВИС":</t>
  </si>
  <si>
    <t>Деревянные:</t>
  </si>
  <si>
    <t>КПД:</t>
  </si>
  <si>
    <t>2.</t>
  </si>
  <si>
    <t>ООО"АКВАсеть"</t>
  </si>
  <si>
    <t>3.</t>
  </si>
  <si>
    <t>4.</t>
  </si>
  <si>
    <t>5.</t>
  </si>
  <si>
    <t>ТСЖ"Новый дом"</t>
  </si>
  <si>
    <t>6.</t>
  </si>
  <si>
    <t>ТСЖ "ГАРАНТ"</t>
  </si>
  <si>
    <t>7.</t>
  </si>
  <si>
    <t>8.</t>
  </si>
  <si>
    <t>деревянные:</t>
  </si>
  <si>
    <t>9.</t>
  </si>
  <si>
    <t>Итого по городу:
обслуживаемые УК</t>
  </si>
  <si>
    <t>Аварийный</t>
  </si>
  <si>
    <t>Аварийный/ветхий:</t>
  </si>
  <si>
    <t>Аварийный/ветхий/фенол</t>
  </si>
  <si>
    <t>1. С 01.07.2012 года с ООО "АКВАсеть плюс" в ООО УК "АКВАсеть"  перешёл ж/д №29 "А", расположенный улице Эстонских дорожников.</t>
  </si>
  <si>
    <t>2. С 01.12.2012 года с ООО "Строймонтажналадка" в ООО "Дом-Сервис" перешли жилые дома №№ 84,87, расположенные по адресу: микрорайон № 6 "А"</t>
  </si>
  <si>
    <t>3. С 01.01.2013 года с ООО "СМН" в ООО "АКВАсеть" перешёл жилой дом №24/3 в ООО "АКВАсеть".</t>
  </si>
  <si>
    <t>4. С 01.12.2012 года с ООО "Строймонтажналадка" в ООО "Дом-Сервис" перешли жилые дома №№ 84,87  мкр-н № 6"А"</t>
  </si>
  <si>
    <t>5. С 01.01.2013 года из характеристики жф перешли  в частный жилой фонд  дома, раположенные по адресу: микрорайон Эстонских дорожников, 29; Национальный Посёлок, 14.</t>
  </si>
  <si>
    <t>6. С 01.01.2012 года с ООО "Строймонтажналадка" в ООО "АКВАсеть" перешёл жд, расположенный по адресу: ул. Магистральная, 24/3.</t>
  </si>
  <si>
    <t>7. С 01.01.2013 года с ООО "АКВАсеть плюс" в ООО "Дом-Сервис" перешли жилые дома, расположенные по адресу: микрорайон № 2 жд№ 8; мкр-н № 3 жд № 35.</t>
  </si>
  <si>
    <t>8. С 01.01.2013 года ликвидировано  ТСЖ "Назаргалеева, 12". Данный жилой дом с 01.01.2013 года находится в обслуживаниии предприятия ООО "Дом-Сервис".</t>
  </si>
  <si>
    <t>9. С 01.05.2013 года с ООО "Аквасеть плюс" в ООО "Дом-Сервис" перешли жилые дома №№ 65; 95  мкр-н № 6"А".</t>
  </si>
  <si>
    <t>10. С 01.08.2013 года с ООО "Аквасеть плюс" в частный жилищный фонд перешёл жд № 37 микрорайон Э/дорожников. (93,60 м²).</t>
  </si>
  <si>
    <t>11. С 01.09.2013 года с ЛГ МУП "УТВиВ" в частный жилищный фонд перешёл жд № 13 Национальный посёлок  (74,50 м²).</t>
  </si>
  <si>
    <t>12.С 01.01.2014 года с ЛГ МУП "УТВиВ" в частный жилищный фонд перешёл жд №12 Национальный посёлок (142,80 м2);</t>
  </si>
  <si>
    <t>13.С 01.01.2014 года с ЛГ МУП "УТВиВ" в частный жилищный фонд перешёл жд №21  Эстонских дорожников (91,10 м2);</t>
  </si>
  <si>
    <t>14.С 01.03.2014 года с характеристики жф выбыл жилой дом №6 расположенный по адресу: город Лянтор, микрорайон №1 (S= 903,70 м2, снесён)</t>
  </si>
  <si>
    <t>15.С 01.04.2014 года и характеристики жф выбыл жилой дом №38 расположенный по адресу: город Лянтор, микрорайон №3. (S 908,60 м2, расселён)</t>
  </si>
  <si>
    <t>С 01.04.2014 года на территории городского поселения Лянтор образовано предприятие ООО "Уютный Дом".</t>
  </si>
  <si>
    <t xml:space="preserve">16. С 01.06.2014 года с ООО "Дом -Сервис " в ООО "Уютный Дом" перешёл жилой дом №15микрорйона №2 (S=883,50м2). </t>
  </si>
  <si>
    <t>17. С 01.06.2014 года с ООО "Дом -Сервис " в ООО "Уютный Дом" перешёл жилой дом №44 микрорйона №2 (S=900,20м2).</t>
  </si>
  <si>
    <t>18. С 01.06.2014 года с ООО "Дом -Сервис " в ООО "Уютный Дом"  перешёл жилой дом №62 микрорйона №6 "А" (S=895,50 м2).</t>
  </si>
  <si>
    <t>19. С 01.06.2014 года с ООО "АКВАсеть плюс" в ООО "Уютный Дом" перешёл жилой дом №19 микрорйона №3 (S=901,40 м2).</t>
  </si>
  <si>
    <t>20. С 01.07.2014 года с ООО "СтройМонтажНаладка"  из перечня МКД  в ООО "Уютный Дом" перешёл жилой дом №12 микрорйона №4 (S=5094,80 м2).</t>
  </si>
  <si>
    <t>21. С 01.07.2014 года с ООО "СтройМонтажНаладка"  из перечня МКД  в ООО Уютный Дом" перешёл жилой дом №3 микрорйона №7 (S=904,60 м2).</t>
  </si>
  <si>
    <t>22. С 01.07.2014 года с ООО "СтройМонтажНаладка"  из перечня МКД  в ООО "Уютный Дом" перешёл жилой дом №63 микрорйона №3 (S=898,60м2).</t>
  </si>
  <si>
    <t>23. с 01.07.2014г. С ООО"Дом-Сервис" в ООО "Уютный дом" перешел жилой дом №21 мкр.6а</t>
  </si>
  <si>
    <t>24.с 01.07.2014г. С ООО"Дом-Сервис" в ООО "Уютный дом" перешел жилой дом №71 мкр.6а</t>
  </si>
  <si>
    <t>25. с 01.07.2014г. С ООО"Дом-Сервис" в ООО "Уютный дом" перешел жилой дом №65 мкр.6а</t>
  </si>
  <si>
    <t>26. с 01.07.2014г. С ООО"Дом-Сервис" в ООО "Уютный дом" перешел жилой дом №14 мкр.2</t>
  </si>
  <si>
    <t>27. с 01.07.2014г. С ООО"Дом-Сервис" в ООО "Уютный дом" перешел жилой дом №24 ул. Набережная</t>
  </si>
  <si>
    <t>28. с 01.07.2014г. с ООО "АКВАсеть" в частное обслуживание перешел дом№38 мкр.Эстонских дорожников</t>
  </si>
  <si>
    <t>29. с 01.08.2014г. С ООО"Дом-Сервис" в ООО "Уютный дом" перешел жилой дом №60 мкр.2</t>
  </si>
  <si>
    <t>30. с 01.08.2014г. С ООО"Дом-Сервис" в ООО "Уютный дом" перешел жилой дом №89 мкр.6а</t>
  </si>
  <si>
    <t>31. с 03.08.2014г. с ООО "Дом-Сервис" в ООО "Уютный дом" перешел дом № 3 по ул.Комсомольской</t>
  </si>
  <si>
    <t>32. С 01.09.2012 года с ООО "АКВАсеть плюс" в ООО "Уютный Дом"  перешёл ж/д №10, расположенный улице Назаргалеева (S=960,60 м2)</t>
  </si>
  <si>
    <t>33. с 01.09.2014г. С ООО "Дом-Сервис" в ООО УК "АКВАсеть" жилой дом №3 по ул.Дружбы народов</t>
  </si>
  <si>
    <t>34. с 01.09.2014г. С ООО "Дом-Сервис" в ООО УК "АКВАсеть" жилой дом № 31 мкр.2</t>
  </si>
  <si>
    <t>35. с 01.09.2014г. С ООО "Дом-Сервис" в ООО "АКВАсеть" жилой дом №50 мкр.2</t>
  </si>
  <si>
    <t>36. с 01.09.2014г. С ООО "Дом-Сервис" в ООО "АКВАсеть" жилой дом №30 мкр.4</t>
  </si>
  <si>
    <t>37. с 01.09.2014г. С ООО "Дом-Сервис" в ООО "АКВАсеть" жилой дом № 3 мкр.6</t>
  </si>
  <si>
    <t>38. с 01.09.2014г. С ООО "Дом-Сервис" в ООО "АКВАсеть" дом №32, микрорайон 6</t>
  </si>
  <si>
    <t>39. С 01.09.2014Г. С ООО "Дом-Сервис" в УК "АКВАсеть дом №37, микрорайона 6</t>
  </si>
  <si>
    <t>40. с 01.09.2014г. С ООО "Дом-Сервис" в ООО "Уютный дом" перешел жилой дом №26 по ул. Назаргалеева</t>
  </si>
  <si>
    <t>41. с 01.09.2014г. С ООО "Дом-Сервис" в ООО "Уютный дом" перешел жилой дом №6 по ул. Согласия</t>
  </si>
  <si>
    <t>42. с 01.09.2014г. С ООО "Дом-Сервис" в ООО "Уютный дом" перешел жилой дом №41 мкр.6</t>
  </si>
  <si>
    <t>43. с 01.09.2014г. С ООО"Дом-Сервис" в ООО "Уютный дом" перешел жилой дом №87 мкр.6а</t>
  </si>
  <si>
    <t>44. с 01.09.2014г. С ООО"Дом-Сервис" в ООО "Уютный дом" перешел жилой дом №84 мкр.6а</t>
  </si>
  <si>
    <t>45. с 15.09.2014г. С ЛГ МУП "УТВиВ" в ООО "Уютный дом" перешел жилой дом № 12 по ул.Назаргалеева</t>
  </si>
  <si>
    <t>46. с 20.09.2014г. С ЛГ МУП "УТВиВ" в ООО "ЖК Сибири" перешел дом №28 по ул.Эстонских дорожников</t>
  </si>
  <si>
    <t>47. с 01.10.2014г. С ЛГ МУП "УТВиВ" в ООО "Уютный дом" дом № 7 в микрорайоне № 7</t>
  </si>
  <si>
    <t>48. с 01.10.2014г. С ЛГ МУП "УТВиВ" в НПО "Центральный" перешли жилые дома № 8,9,20, в микрорайоне № 3</t>
  </si>
  <si>
    <t>49. с 01.10.2014г. С ООО "Дом-Сервис" в НПО "Центральный" жылой дом № 5 по ул. Дружбы народов</t>
  </si>
  <si>
    <t>50. с 01.10.2014г. С ООО "Дом-Сервис" в НПО "Центральный" жылой дом № 64 мкр.2</t>
  </si>
  <si>
    <t>51. с 01.10.2014г. С ООО "Дом-Сервис" в НПО "Центральный" жылой дом № 83 мкр.6а</t>
  </si>
  <si>
    <t>52. с 01.10.2014г. С ООО "Дом-Сервис" в НПО "Центральный" жылой дом № 95 мкр.6а</t>
  </si>
  <si>
    <t>53. с 01.10.2014г. С ООО "Дом-Сервис" в ООО УК "АКВАсеть перешел жилой дом №1 по улице Комсомольской</t>
  </si>
  <si>
    <t>54. с ООО "Дом-Сервис" в ЛГ МУП "УТВиВ" жилой дом №51 мкр.2</t>
  </si>
  <si>
    <t>55. с 01.10.2014г. С ООО "Дом-Сервис" в ООО "АКВАсеть" Комсомольская, 1</t>
  </si>
  <si>
    <t>56. с 01.09.2014г. С ООО "АКВАсеть" в частное обслуживание  микрорайон Эстонсих дорожников, 38</t>
  </si>
  <si>
    <t xml:space="preserve">57. с 01.10.2014г.  С характеристики жф выбыл жд №17 ,расположепнный по адресу: мкр №7 </t>
  </si>
  <si>
    <t>58. с 01.11.2014г.  С характеристики жф выбыл жд №13 ,расположепнный по адресу: мкр №3 (расселён, сгорел)</t>
  </si>
  <si>
    <t>59. с 01.11.2014г.  С  ЛГ МУП "УТВиВ" в  ООО "Уютный Дом " выбыл жд ;36 микрорайон №6;</t>
  </si>
  <si>
    <t>60. с 01.11.2014г.  С  ЛГ МУП "УТВиВ" в  ООО "Уютный Дом " выбыл жд №36, микрорайон №6;</t>
  </si>
  <si>
    <t>61. с 01.11.2014г.  С  ЛГ МУП "УТВиВ" в  НПО "Центральный " выбыл жд №41, микрорайон №3;</t>
  </si>
  <si>
    <t>62. с 01.11.2014г.  С  ЛГ МУП "УТВиВ" в  НПО "Центральный " выбыл жд №9, микрорайон №7;</t>
  </si>
  <si>
    <t>63. С 01.01.2015 года  по  жилым  домам  №№25,39, расположенных по адресу: город Лянтор, микрорайон №1 изменилась степень благоустройства до устранения нарушения (плановый срок устранения нарушения летний период).</t>
  </si>
  <si>
    <t>64. С 01.02.2015 года  жилой дом  №10, расположенный по адресу: город Лянтор, улица Эстонских дорожников перешёл в частный жилищный фонд.</t>
  </si>
  <si>
    <t>65.17.04.2015 г.  введен в эксплуатацию новый дом мкр. 6, дом 18 с 01.05.2015 год на временном управлении ООО "Уютный дом"</t>
  </si>
  <si>
    <t>66. с 01.06.2015 г. с ЛГ МУП "УТВиВ" в частный жилищный фонд перешел ул..Эстонских дорожников дом 9</t>
  </si>
  <si>
    <t>67. с 01.06.2015 г. с ООО "АКВАсеть" в частный жилищный фонд перешли дома №№ 3,9,10,38,40, мкр. Эстонских дорожников</t>
  </si>
  <si>
    <t>68. с 01.06.2015 с ООО "АКВАсеть" в частный жилищный фонд" перешел дом 2 по ул.Нефтяников</t>
  </si>
  <si>
    <t>69. с15.07.2015 введен в эксплуатацю новый дом мкр.5, дом № 5/1. Находится в управлении ООО "ЖК Сибири";</t>
  </si>
  <si>
    <t>70. с 27.10.2015г. введено в эксплуатацию общежитие №6 по адресу ул. Нефтяников, стр.18 (ЛГ МУП "УТВиВ").</t>
  </si>
  <si>
    <t xml:space="preserve">71. Национальный, 15 перешел в частный жилой фонд </t>
  </si>
  <si>
    <t>72. с 27.11.2015 введен в эксплуатацию дом №6 микрорайон №2 (Управляющая компания "Уютный Дом")</t>
  </si>
  <si>
    <t>73. жилой дом № 19 в 10 микроарйоне расселен</t>
  </si>
  <si>
    <t>74. жилой дом 20/1 в 1 микрорайоне расселен</t>
  </si>
  <si>
    <t xml:space="preserve">71. с 30.10.2015г. Введен в эксплуатацию дом мкр.5, дом № 5/1 (1 и 3 этапы).  </t>
  </si>
  <si>
    <t>72. Откорректирована площадь по ул.Нефтяников , строение 18 (общежитие 6) по новому техническому паспорту</t>
  </si>
  <si>
    <t xml:space="preserve">73. 01.12.2015г. Выбыл дом 19 в микрорайоне №10 в связи с расселением </t>
  </si>
  <si>
    <t>75. С 01.07.2016 г. с ООО УК "АКВАсеть" в ООО "Уютный Дом" перешли дома №№ 4,5 микр.№ 3</t>
  </si>
  <si>
    <t>76. Введен в эксплуатацию жилой дом № 22/3 в 1 микрорайоне 1121,3+1125,2м2</t>
  </si>
  <si>
    <t>77. 21.06.2016 -  признаны ветхими жилые дома № 4,54,85 в 1 мкр, №№ 10,46,59,60 в 2 микр., №№10,36 в 3 мкр. пост от 21.06.2016 № 538</t>
  </si>
  <si>
    <t>78. Ж/д № 19 мкр. № 1 признан аварийным постановлением от 21.06.2016 № 539</t>
  </si>
  <si>
    <t>79.жилой дом № 1 в 1 микроарйоне расселен</t>
  </si>
  <si>
    <t>80. признаны ветхими жилые дома №№ 59,81,88 в мкр. № 1, № 55 во мкр № 2, №5 в мкр.№ 3, №№ 20,43 в мкр.№ 6,  № 95 в 6а мкр., №№ 8,41,50 в мкр № 7, № 4 по ул.Эст. Дорожников, постановление от 29.12.2016 № 1248</t>
  </si>
  <si>
    <t>81. 29.12.2016  - признан аварийным дом № 34 в мкр. № 3, постановление от 29.12.2016 № 1247</t>
  </si>
  <si>
    <t>82.  Жилой дом № 90 в 1 микрорайоне расселен (постановление от 05.05.2015 № 288)</t>
  </si>
  <si>
    <t>83. с 01.04.2017 г.  С  ЛГ МУП "УТВиВ" в  НПО "Центральный " выбыл жд ;45 микрорайон №3;</t>
  </si>
  <si>
    <t>84. 15.03.2017  Жилой дом 42 в 1 мкр.  признан ветхим и перешел в статус ветхое фенол Постановление от 15.03.2017 г. № 326</t>
  </si>
  <si>
    <t>85.  с 01.04.2017 года  Постановление  от 29.03.21017 № 390  управление  переходит от  ЛГ МУП «УТВиВ» в управление управляющей организации ООО «СТРОЙСЕРВИС».</t>
  </si>
  <si>
    <t>86. Национальный поселок 19 с 01.01.2017 года  - частный жил. Фонд</t>
  </si>
  <si>
    <r>
      <t xml:space="preserve">87.  29.11.2016 года введен в эксплуатацию жилой дом № 22/2  </t>
    </r>
    <r>
      <rPr>
        <sz val="11"/>
        <color indexed="60"/>
        <rFont val="Times New Roman"/>
        <family val="1"/>
        <charset val="204"/>
      </rPr>
      <t>(841,80</t>
    </r>
    <r>
      <rPr>
        <sz val="11"/>
        <color indexed="56"/>
        <rFont val="Times New Roman"/>
        <family val="1"/>
        <charset val="204"/>
      </rPr>
      <t xml:space="preserve">) </t>
    </r>
    <r>
      <rPr>
        <sz val="11"/>
        <rFont val="Times New Roman"/>
        <family val="1"/>
        <charset val="204"/>
      </rPr>
      <t>в 1 микрорйоне (узнали 03.05.2017)</t>
    </r>
  </si>
  <si>
    <r>
      <t xml:space="preserve">88. 01.05.2017  согласно тех. Паспорта пересчитана площадь жилого дома  №; 22/3 в 1 микрорайоне  </t>
    </r>
    <r>
      <rPr>
        <sz val="11"/>
        <color indexed="60"/>
        <rFont val="Times New Roman"/>
        <family val="1"/>
        <charset val="204"/>
      </rPr>
      <t>(2246,50)</t>
    </r>
    <r>
      <rPr>
        <sz val="11"/>
        <rFont val="Times New Roman"/>
        <family val="1"/>
        <charset val="204"/>
      </rPr>
      <t xml:space="preserve"> была  2659,30 (2659,30-2246,50= 412,80) </t>
    </r>
  </si>
  <si>
    <r>
      <t>89. с 01.06.2017 г.  С  ООО "СТРОЙСЕРВИС" в  НПО "Центральный " выбыли жд ;27</t>
    </r>
    <r>
      <rPr>
        <sz val="11"/>
        <color indexed="60"/>
        <rFont val="Times New Roman"/>
        <family val="1"/>
        <charset val="204"/>
      </rPr>
      <t xml:space="preserve"> (903,5) </t>
    </r>
    <r>
      <rPr>
        <sz val="11"/>
        <rFont val="Times New Roman"/>
        <family val="1"/>
        <charset val="204"/>
      </rPr>
      <t xml:space="preserve">,61 </t>
    </r>
    <r>
      <rPr>
        <sz val="11"/>
        <color indexed="60"/>
        <rFont val="Times New Roman"/>
        <family val="1"/>
        <charset val="204"/>
      </rPr>
      <t>(891,7)</t>
    </r>
    <r>
      <rPr>
        <sz val="11"/>
        <rFont val="Times New Roman"/>
        <family val="1"/>
        <charset val="204"/>
      </rPr>
      <t xml:space="preserve"> микрорайон №3; 25 </t>
    </r>
    <r>
      <rPr>
        <sz val="11"/>
        <color indexed="60"/>
        <rFont val="Times New Roman"/>
        <family val="1"/>
        <charset val="204"/>
      </rPr>
      <t>(887,7</t>
    </r>
    <r>
      <rPr>
        <sz val="11"/>
        <rFont val="Times New Roman"/>
        <family val="1"/>
        <charset val="204"/>
      </rPr>
      <t>) микрорайон № 6.</t>
    </r>
  </si>
  <si>
    <r>
      <t xml:space="preserve">90. с 01.06.2017 г.  С  ООО "СТРОЙСЕРВИС"" в  ООО "Уютный Дом" " выбыли  жд ;25 </t>
    </r>
    <r>
      <rPr>
        <sz val="11"/>
        <color indexed="60"/>
        <rFont val="Times New Roman"/>
        <family val="1"/>
        <charset val="204"/>
      </rPr>
      <t>(902,1)</t>
    </r>
    <r>
      <rPr>
        <sz val="11"/>
        <rFont val="Times New Roman"/>
        <family val="1"/>
        <charset val="204"/>
      </rPr>
      <t xml:space="preserve">  микрорайон №7; 33 </t>
    </r>
    <r>
      <rPr>
        <sz val="11"/>
        <color indexed="60"/>
        <rFont val="Times New Roman"/>
        <family val="1"/>
        <charset val="204"/>
      </rPr>
      <t>(908,3),</t>
    </r>
    <r>
      <rPr>
        <sz val="11"/>
        <color indexed="8"/>
        <rFont val="Times New Roman"/>
        <family val="1"/>
        <charset val="204"/>
      </rPr>
      <t>60</t>
    </r>
    <r>
      <rPr>
        <sz val="11"/>
        <color indexed="60"/>
        <rFont val="Times New Roman"/>
        <family val="1"/>
        <charset val="204"/>
      </rPr>
      <t>(892,90)</t>
    </r>
    <r>
      <rPr>
        <sz val="11"/>
        <rFont val="Times New Roman"/>
        <family val="1"/>
        <charset val="204"/>
      </rPr>
      <t xml:space="preserve"> микрорайон № 3; № 31 </t>
    </r>
    <r>
      <rPr>
        <sz val="11"/>
        <color indexed="60"/>
        <rFont val="Times New Roman"/>
        <family val="1"/>
        <charset val="204"/>
      </rPr>
      <t>(999,3)</t>
    </r>
    <r>
      <rPr>
        <sz val="11"/>
        <rFont val="Times New Roman"/>
        <family val="1"/>
        <charset val="204"/>
      </rPr>
      <t xml:space="preserve"> микрорайон № 10</t>
    </r>
  </si>
  <si>
    <r>
      <t>91. с 01.07.2017 г.  С  ООО "СТРОЙСЕРВИС"" в  ООО "Уютный Дом" " выбыли  жд ;</t>
    </r>
    <r>
      <rPr>
        <sz val="11"/>
        <rFont val="Times New Roman"/>
        <family val="1"/>
        <charset val="204"/>
      </rPr>
      <t xml:space="preserve"> № 31 </t>
    </r>
    <r>
      <rPr>
        <sz val="11"/>
        <color indexed="60"/>
        <rFont val="Times New Roman"/>
        <family val="1"/>
        <charset val="204"/>
      </rPr>
      <t>(999,3)</t>
    </r>
    <r>
      <rPr>
        <sz val="11"/>
        <rFont val="Times New Roman"/>
        <family val="1"/>
        <charset val="204"/>
      </rPr>
      <t xml:space="preserve"> микрорайон № 10</t>
    </r>
  </si>
  <si>
    <r>
      <t xml:space="preserve">92. с 01.07.2017 г. С ООО "СТРОЙСЕРВИС" в НПО "Центральный" выбыли ж.д.  № 48 </t>
    </r>
    <r>
      <rPr>
        <sz val="11"/>
        <color indexed="60"/>
        <rFont val="Times New Roman"/>
        <family val="1"/>
        <charset val="204"/>
      </rPr>
      <t>(496,90</t>
    </r>
    <r>
      <rPr>
        <sz val="11"/>
        <rFont val="Times New Roman"/>
        <family val="1"/>
        <charset val="204"/>
      </rPr>
      <t>) микрорайон 1, № 7 (</t>
    </r>
    <r>
      <rPr>
        <sz val="11"/>
        <color indexed="60"/>
        <rFont val="Times New Roman"/>
        <family val="1"/>
        <charset val="204"/>
      </rPr>
      <t xml:space="preserve"> 1024,10</t>
    </r>
    <r>
      <rPr>
        <sz val="11"/>
        <rFont val="Times New Roman"/>
        <family val="1"/>
        <charset val="204"/>
      </rPr>
      <t xml:space="preserve">) микрорайон 6, № 28 </t>
    </r>
    <r>
      <rPr>
        <sz val="11"/>
        <color indexed="60"/>
        <rFont val="Times New Roman"/>
        <family val="1"/>
        <charset val="204"/>
      </rPr>
      <t>(898,30)</t>
    </r>
    <r>
      <rPr>
        <sz val="11"/>
        <rFont val="Times New Roman"/>
        <family val="1"/>
        <charset val="204"/>
      </rPr>
      <t xml:space="preserve"> микрорайон 7</t>
    </r>
  </si>
  <si>
    <r>
      <t xml:space="preserve">93. с 01.08.2017 г.  С  ООО "СТРОЙСЕРВИС"" в  ООО "Уютный Дом" " выбыли  жд ; № 95 </t>
    </r>
    <r>
      <rPr>
        <sz val="11"/>
        <color indexed="60"/>
        <rFont val="Times New Roman"/>
        <family val="1"/>
        <charset val="204"/>
      </rPr>
      <t>(890,3)</t>
    </r>
    <r>
      <rPr>
        <sz val="11"/>
        <rFont val="Times New Roman"/>
        <family val="1"/>
        <charset val="204"/>
      </rPr>
      <t xml:space="preserve"> микрорайон № 6А</t>
    </r>
  </si>
  <si>
    <r>
      <t xml:space="preserve">94. с 01.08.2017 г. С ООО "СТРОЙСЕРВИС" в НПО "Центральный" выбыл ж.д.  № 1 </t>
    </r>
    <r>
      <rPr>
        <sz val="11"/>
        <color indexed="60"/>
        <rFont val="Times New Roman"/>
        <family val="1"/>
        <charset val="204"/>
      </rPr>
      <t>(1025,6</t>
    </r>
    <r>
      <rPr>
        <sz val="11"/>
        <rFont val="Times New Roman"/>
        <family val="1"/>
        <charset val="204"/>
      </rPr>
      <t>) микрорайон №6</t>
    </r>
  </si>
  <si>
    <r>
      <t xml:space="preserve">95. 23.06.17г. С ООО "СТРОЙСЕРВИС" в ООО "Уютный дом" выбыл ж.д. №36 микрорайон 2 </t>
    </r>
    <r>
      <rPr>
        <sz val="11"/>
        <color indexed="60"/>
        <rFont val="Times New Roman"/>
        <family val="1"/>
        <charset val="204"/>
      </rPr>
      <t>(887,5)</t>
    </r>
  </si>
  <si>
    <t>96.  01.09.2017 из характеристики выбыл жилой дом №10 микрорайон №1 (901,50)</t>
  </si>
  <si>
    <t>97. с 01.09.2017 из характеристики выбыл жилой дом №79 микрорайон №6а (901,60)</t>
  </si>
  <si>
    <t>98. с 01.09.2017 из характеристики выбыл жилой дом №55 микрорайон №3 (899,7)</t>
  </si>
  <si>
    <t>Дворы</t>
  </si>
  <si>
    <t>нет границ</t>
  </si>
  <si>
    <t>Дата проведения инвентаризации</t>
  </si>
  <si>
    <t>Территория</t>
  </si>
  <si>
    <t xml:space="preserve">г. Лянтор ул. Нефтяников </t>
  </si>
  <si>
    <t>дворовая территория</t>
  </si>
  <si>
    <t xml:space="preserve">г. Лянтор, улица Набережная </t>
  </si>
  <si>
    <t>г. Лянтор, улица Центральная</t>
  </si>
  <si>
    <t xml:space="preserve">г.Лянтор, территория между микрорайонами 8 и 9 </t>
  </si>
  <si>
    <t xml:space="preserve"> -</t>
  </si>
  <si>
    <t>г. Лянтор ул. Магистральная</t>
  </si>
  <si>
    <t>г. Лянтор улица Назаргалеева</t>
  </si>
  <si>
    <t>г. Лянтор микрорайон № 4</t>
  </si>
  <si>
    <t>г. Лянтор микрорайон 6</t>
  </si>
  <si>
    <t xml:space="preserve">г. Лянтор ул. Комсомольская </t>
  </si>
  <si>
    <t>Обустройство и организация парковой зоны отдыха территории вдоль берега р.Пим</t>
  </si>
  <si>
    <t>Обустройство сквера</t>
  </si>
  <si>
    <t xml:space="preserve">Обустройство общегородского парка культуры и отдыха  </t>
  </si>
  <si>
    <t>Благоустройство территории</t>
  </si>
  <si>
    <t>Устройство сквера</t>
  </si>
  <si>
    <t>График проведения инвентаризации благоустройства дворовых, общественных территоррий, уровня благоустройства индивидуальных жилых домов и земельных участков, предоставленных для их размещения, расположенных в городском поселении Лянтор</t>
  </si>
  <si>
    <t>дворовая территория (индивидуальная)</t>
  </si>
  <si>
    <t>Утверждаю:</t>
  </si>
  <si>
    <t>_________________Л.В. Зеленская</t>
  </si>
  <si>
    <t>"____"__________2017 г.</t>
  </si>
  <si>
    <t>Председатель инвентаризационной комиссии:</t>
  </si>
  <si>
    <t xml:space="preserve">г. Лянтор 1 мкр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</si>
</sst>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color indexed="60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4">
    <xf numFmtId="0" fontId="0" fillId="0" borderId="0" xfId="0"/>
    <xf numFmtId="165" fontId="2" fillId="0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65" fontId="2" fillId="0" borderId="3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165" fontId="2" fillId="0" borderId="12" xfId="1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vertical="center" wrapText="1"/>
    </xf>
    <xf numFmtId="165" fontId="3" fillId="4" borderId="12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vertical="center"/>
    </xf>
    <xf numFmtId="49" fontId="2" fillId="0" borderId="11" xfId="1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165" fontId="2" fillId="4" borderId="7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Alignment="1">
      <alignment horizontal="justify" vertical="center"/>
    </xf>
    <xf numFmtId="49" fontId="2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165" fontId="2" fillId="3" borderId="1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5" fontId="2" fillId="4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vertical="center" wrapText="1"/>
    </xf>
    <xf numFmtId="165" fontId="3" fillId="5" borderId="11" xfId="0" applyNumberFormat="1" applyFont="1" applyFill="1" applyBorder="1" applyAlignment="1">
      <alignment horizontal="center" vertical="center"/>
    </xf>
    <xf numFmtId="165" fontId="3" fillId="5" borderId="12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 wrapText="1"/>
    </xf>
    <xf numFmtId="1" fontId="3" fillId="5" borderId="12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vertical="center"/>
    </xf>
    <xf numFmtId="1" fontId="6" fillId="4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 wrapText="1"/>
    </xf>
    <xf numFmtId="165" fontId="9" fillId="3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65" fontId="6" fillId="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vertical="center"/>
    </xf>
    <xf numFmtId="1" fontId="9" fillId="5" borderId="12" xfId="0" applyNumberFormat="1" applyFont="1" applyFill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6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2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2" fontId="6" fillId="6" borderId="12" xfId="0" applyNumberFormat="1" applyFont="1" applyFill="1" applyBorder="1" applyAlignment="1">
      <alignment horizontal="left" vertical="center" wrapText="1"/>
    </xf>
    <xf numFmtId="2" fontId="6" fillId="6" borderId="12" xfId="0" applyNumberFormat="1" applyFont="1" applyFill="1" applyBorder="1" applyAlignment="1">
      <alignment vertical="center" wrapText="1"/>
    </xf>
    <xf numFmtId="165" fontId="6" fillId="0" borderId="17" xfId="1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vertical="center" wrapText="1"/>
    </xf>
    <xf numFmtId="3" fontId="3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3" fontId="2" fillId="6" borderId="7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3" fontId="6" fillId="6" borderId="11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textRotation="90" wrapText="1"/>
    </xf>
    <xf numFmtId="2" fontId="2" fillId="0" borderId="2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textRotation="90" wrapText="1"/>
    </xf>
    <xf numFmtId="2" fontId="2" fillId="0" borderId="7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textRotation="90" wrapText="1"/>
    </xf>
    <xf numFmtId="2" fontId="2" fillId="0" borderId="11" xfId="0" applyNumberFormat="1" applyFont="1" applyFill="1" applyBorder="1" applyAlignment="1">
      <alignment vertical="center" wrapText="1"/>
    </xf>
    <xf numFmtId="0" fontId="0" fillId="7" borderId="0" xfId="0" applyFill="1"/>
    <xf numFmtId="3" fontId="3" fillId="7" borderId="12" xfId="0" applyNumberFormat="1" applyFont="1" applyFill="1" applyBorder="1" applyAlignment="1">
      <alignment horizontal="center" vertical="center"/>
    </xf>
    <xf numFmtId="2" fontId="9" fillId="7" borderId="12" xfId="0" applyNumberFormat="1" applyFont="1" applyFill="1" applyBorder="1" applyAlignment="1">
      <alignment horizontal="center" vertical="center" wrapText="1"/>
    </xf>
    <xf numFmtId="1" fontId="15" fillId="7" borderId="12" xfId="0" applyNumberFormat="1" applyFont="1" applyFill="1" applyBorder="1" applyAlignment="1">
      <alignment horizontal="center" vertical="center"/>
    </xf>
    <xf numFmtId="1" fontId="15" fillId="7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/>
    </xf>
    <xf numFmtId="2" fontId="2" fillId="7" borderId="12" xfId="0" applyNumberFormat="1" applyFont="1" applyFill="1" applyBorder="1" applyAlignment="1">
      <alignment vertical="center" wrapText="1"/>
    </xf>
    <xf numFmtId="3" fontId="2" fillId="7" borderId="12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vertical="center" wrapText="1"/>
    </xf>
    <xf numFmtId="1" fontId="7" fillId="7" borderId="12" xfId="0" applyNumberFormat="1" applyFont="1" applyFill="1" applyBorder="1" applyAlignment="1">
      <alignment horizontal="center" vertical="center"/>
    </xf>
    <xf numFmtId="2" fontId="7" fillId="7" borderId="12" xfId="0" applyNumberFormat="1" applyFont="1" applyFill="1" applyBorder="1" applyAlignment="1">
      <alignment vertical="center" wrapText="1"/>
    </xf>
    <xf numFmtId="2" fontId="6" fillId="7" borderId="12" xfId="0" applyNumberFormat="1" applyFont="1" applyFill="1" applyBorder="1" applyAlignment="1">
      <alignment horizontal="left" vertical="center" wrapText="1"/>
    </xf>
    <xf numFmtId="2" fontId="6" fillId="7" borderId="12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vertical="center" wrapText="1"/>
    </xf>
    <xf numFmtId="3" fontId="2" fillId="7" borderId="12" xfId="0" applyNumberFormat="1" applyFont="1" applyFill="1" applyBorder="1" applyAlignment="1">
      <alignment wrapText="1"/>
    </xf>
    <xf numFmtId="3" fontId="2" fillId="7" borderId="12" xfId="0" applyNumberFormat="1" applyFont="1" applyFill="1" applyBorder="1"/>
    <xf numFmtId="0" fontId="17" fillId="7" borderId="12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6" fillId="7" borderId="1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wrapText="1"/>
    </xf>
    <xf numFmtId="0" fontId="0" fillId="7" borderId="0" xfId="0" applyFill="1" applyAlignment="1">
      <alignment horizontal="center" vertical="center"/>
    </xf>
    <xf numFmtId="0" fontId="10" fillId="7" borderId="0" xfId="0" applyFont="1" applyFill="1"/>
    <xf numFmtId="1" fontId="3" fillId="7" borderId="12" xfId="0" applyNumberFormat="1" applyFont="1" applyFill="1" applyBorder="1" applyAlignment="1">
      <alignment vertic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/>
    </xf>
    <xf numFmtId="3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/>
    </xf>
    <xf numFmtId="2" fontId="3" fillId="7" borderId="12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1" fontId="2" fillId="7" borderId="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0" fillId="7" borderId="0" xfId="0" applyFont="1" applyFill="1" applyBorder="1"/>
    <xf numFmtId="0" fontId="18" fillId="7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2" fillId="0" borderId="0" xfId="0" applyNumberFormat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11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0" xfId="0" applyFill="1" applyBorder="1"/>
    <xf numFmtId="1" fontId="2" fillId="7" borderId="2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top" wrapText="1"/>
    </xf>
    <xf numFmtId="14" fontId="0" fillId="7" borderId="12" xfId="0" applyNumberForma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0" fontId="18" fillId="7" borderId="0" xfId="0" applyFont="1" applyFill="1" applyAlignment="1"/>
    <xf numFmtId="0" fontId="0" fillId="7" borderId="12" xfId="0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 2" xfId="1"/>
    <cellStyle name="Финансовый_ХАРАКТЕРИСТИКА Лянтор АКВАсеть на 01.09.06г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7030A0"/>
  </sheetPr>
  <dimension ref="A1:AI637"/>
  <sheetViews>
    <sheetView view="pageBreakPreview" zoomScale="60" zoomScaleNormal="70" workbookViewId="0">
      <selection activeCell="G17" sqref="G17"/>
    </sheetView>
  </sheetViews>
  <sheetFormatPr defaultRowHeight="45" customHeight="1" outlineLevelRow="1" x14ac:dyDescent="0.2"/>
  <cols>
    <col min="1" max="1" width="8.42578125" style="112" customWidth="1"/>
    <col min="2" max="2" width="23.7109375" style="197" customWidth="1"/>
    <col min="3" max="3" width="22.42578125" style="112" hidden="1" customWidth="1"/>
    <col min="4" max="5" width="13.28515625" style="112" customWidth="1"/>
    <col min="6" max="6" width="13.28515625" style="202" customWidth="1"/>
    <col min="7" max="11" width="13.28515625" style="112" customWidth="1"/>
    <col min="12" max="12" width="13.28515625" style="203" customWidth="1"/>
    <col min="13" max="13" width="13.28515625" style="112" customWidth="1"/>
    <col min="14" max="14" width="13.28515625" style="194" customWidth="1"/>
    <col min="15" max="25" width="13.28515625" style="112" customWidth="1"/>
    <col min="26" max="26" width="13.28515625" style="205" customWidth="1"/>
    <col min="27" max="31" width="13.28515625" style="112" customWidth="1"/>
    <col min="32" max="32" width="13.28515625" style="226" customWidth="1"/>
    <col min="33" max="35" width="13.42578125" style="112" customWidth="1"/>
    <col min="36" max="16384" width="9.140625" style="112"/>
  </cols>
  <sheetData>
    <row r="1" spans="1:32" s="4" customFormat="1" ht="26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1"/>
    </row>
    <row r="2" spans="1:32" s="7" customFormat="1" ht="94.5" customHeight="1" x14ac:dyDescent="0.2">
      <c r="A2" s="239" t="s">
        <v>1</v>
      </c>
      <c r="B2" s="240" t="s">
        <v>2</v>
      </c>
      <c r="C2" s="297" t="s">
        <v>3</v>
      </c>
      <c r="D2" s="236" t="s">
        <v>4</v>
      </c>
      <c r="E2" s="236" t="s">
        <v>5</v>
      </c>
      <c r="F2" s="236" t="s">
        <v>6</v>
      </c>
      <c r="G2" s="297" t="s">
        <v>7</v>
      </c>
      <c r="H2" s="236" t="s">
        <v>8</v>
      </c>
      <c r="I2" s="236" t="s">
        <v>9</v>
      </c>
      <c r="J2" s="236" t="s">
        <v>10</v>
      </c>
      <c r="K2" s="303" t="s">
        <v>11</v>
      </c>
      <c r="L2" s="306" t="s">
        <v>12</v>
      </c>
      <c r="M2" s="300" t="s">
        <v>13</v>
      </c>
      <c r="N2" s="309" t="s">
        <v>14</v>
      </c>
      <c r="O2" s="300" t="s">
        <v>15</v>
      </c>
      <c r="P2" s="294" t="s">
        <v>16</v>
      </c>
      <c r="Q2" s="5" t="s">
        <v>17</v>
      </c>
      <c r="R2" s="312" t="s">
        <v>18</v>
      </c>
      <c r="S2" s="313"/>
      <c r="T2" s="313"/>
      <c r="U2" s="313"/>
      <c r="V2" s="313"/>
      <c r="W2" s="314"/>
      <c r="X2" s="300" t="s">
        <v>19</v>
      </c>
      <c r="Y2" s="294" t="s">
        <v>20</v>
      </c>
      <c r="Z2" s="294" t="s">
        <v>21</v>
      </c>
      <c r="AA2" s="294" t="s">
        <v>22</v>
      </c>
      <c r="AB2" s="294" t="s">
        <v>23</v>
      </c>
      <c r="AC2" s="294" t="s">
        <v>24</v>
      </c>
      <c r="AD2" s="294" t="s">
        <v>25</v>
      </c>
      <c r="AE2" s="294" t="s">
        <v>26</v>
      </c>
      <c r="AF2" s="223" t="s">
        <v>473</v>
      </c>
    </row>
    <row r="3" spans="1:32" s="7" customFormat="1" ht="22.5" hidden="1" customHeight="1" x14ac:dyDescent="0.2">
      <c r="A3" s="241"/>
      <c r="B3" s="242"/>
      <c r="C3" s="298"/>
      <c r="D3" s="237"/>
      <c r="E3" s="237"/>
      <c r="F3" s="237"/>
      <c r="G3" s="298"/>
      <c r="H3" s="237"/>
      <c r="I3" s="237"/>
      <c r="J3" s="237"/>
      <c r="K3" s="304"/>
      <c r="L3" s="307"/>
      <c r="M3" s="301"/>
      <c r="N3" s="310"/>
      <c r="O3" s="301"/>
      <c r="P3" s="295"/>
      <c r="Q3" s="8"/>
      <c r="R3" s="315"/>
      <c r="S3" s="315"/>
      <c r="T3" s="315"/>
      <c r="U3" s="315"/>
      <c r="V3" s="315"/>
      <c r="W3" s="316"/>
      <c r="X3" s="301"/>
      <c r="Y3" s="295"/>
      <c r="Z3" s="295"/>
      <c r="AA3" s="295"/>
      <c r="AB3" s="295"/>
      <c r="AC3" s="295"/>
      <c r="AD3" s="295"/>
      <c r="AE3" s="295"/>
      <c r="AF3" s="6"/>
    </row>
    <row r="4" spans="1:32" s="7" customFormat="1" ht="28.5" hidden="1" customHeight="1" x14ac:dyDescent="0.2">
      <c r="A4" s="241"/>
      <c r="B4" s="242"/>
      <c r="C4" s="298"/>
      <c r="D4" s="237"/>
      <c r="E4" s="237"/>
      <c r="F4" s="237"/>
      <c r="G4" s="298"/>
      <c r="H4" s="237"/>
      <c r="I4" s="237"/>
      <c r="J4" s="237"/>
      <c r="K4" s="304"/>
      <c r="L4" s="307"/>
      <c r="M4" s="301"/>
      <c r="N4" s="310"/>
      <c r="O4" s="301"/>
      <c r="P4" s="295"/>
      <c r="Q4" s="9"/>
      <c r="R4" s="317"/>
      <c r="S4" s="317"/>
      <c r="T4" s="317"/>
      <c r="U4" s="317"/>
      <c r="V4" s="317"/>
      <c r="W4" s="318"/>
      <c r="X4" s="301"/>
      <c r="Y4" s="295"/>
      <c r="Z4" s="295"/>
      <c r="AA4" s="295"/>
      <c r="AB4" s="295"/>
      <c r="AC4" s="295"/>
      <c r="AD4" s="295"/>
      <c r="AE4" s="295"/>
      <c r="AF4" s="6"/>
    </row>
    <row r="5" spans="1:32" s="7" customFormat="1" ht="57" hidden="1" customHeight="1" x14ac:dyDescent="0.2">
      <c r="A5" s="243"/>
      <c r="B5" s="244"/>
      <c r="C5" s="299"/>
      <c r="D5" s="238"/>
      <c r="E5" s="238"/>
      <c r="F5" s="238"/>
      <c r="G5" s="299"/>
      <c r="H5" s="238"/>
      <c r="I5" s="238"/>
      <c r="J5" s="238"/>
      <c r="K5" s="305"/>
      <c r="L5" s="308"/>
      <c r="M5" s="302"/>
      <c r="N5" s="311"/>
      <c r="O5" s="302"/>
      <c r="P5" s="296"/>
      <c r="Q5" s="10" t="s">
        <v>27</v>
      </c>
      <c r="R5" s="10" t="s">
        <v>28</v>
      </c>
      <c r="S5" s="11" t="s">
        <v>29</v>
      </c>
      <c r="T5" s="11" t="s">
        <v>30</v>
      </c>
      <c r="U5" s="10" t="s">
        <v>31</v>
      </c>
      <c r="V5" s="12" t="s">
        <v>32</v>
      </c>
      <c r="W5" s="12" t="s">
        <v>33</v>
      </c>
      <c r="X5" s="302"/>
      <c r="Y5" s="296"/>
      <c r="Z5" s="296"/>
      <c r="AA5" s="296"/>
      <c r="AB5" s="296"/>
      <c r="AC5" s="296"/>
      <c r="AD5" s="296"/>
      <c r="AE5" s="296"/>
      <c r="AF5" s="6"/>
    </row>
    <row r="6" spans="1:32" s="19" customFormat="1" ht="26.25" customHeight="1" x14ac:dyDescent="0.2">
      <c r="A6" s="13">
        <v>1</v>
      </c>
      <c r="B6" s="14">
        <v>2</v>
      </c>
      <c r="C6" s="13">
        <v>3</v>
      </c>
      <c r="D6" s="13">
        <v>4</v>
      </c>
      <c r="E6" s="13">
        <v>5</v>
      </c>
      <c r="F6" s="14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5">
        <v>12</v>
      </c>
      <c r="M6" s="16">
        <v>13</v>
      </c>
      <c r="N6" s="17">
        <v>14</v>
      </c>
      <c r="O6" s="16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8">
        <v>26</v>
      </c>
      <c r="AA6" s="13">
        <v>27</v>
      </c>
      <c r="AB6" s="13">
        <v>28</v>
      </c>
      <c r="AC6" s="13">
        <v>29</v>
      </c>
      <c r="AD6" s="13"/>
      <c r="AE6" s="13">
        <v>30</v>
      </c>
      <c r="AF6" s="229">
        <v>11</v>
      </c>
    </row>
    <row r="7" spans="1:32" s="7" customFormat="1" ht="27" hidden="1" customHeight="1" outlineLevel="1" x14ac:dyDescent="0.2">
      <c r="A7" s="20">
        <v>1</v>
      </c>
      <c r="B7" s="21" t="s">
        <v>34</v>
      </c>
      <c r="C7" s="20">
        <v>1</v>
      </c>
      <c r="D7" s="20">
        <v>2</v>
      </c>
      <c r="E7" s="20">
        <v>1983</v>
      </c>
      <c r="F7" s="22" t="s">
        <v>35</v>
      </c>
      <c r="G7" s="20" t="s">
        <v>36</v>
      </c>
      <c r="H7" s="20">
        <v>2</v>
      </c>
      <c r="I7" s="20">
        <v>2</v>
      </c>
      <c r="J7" s="22">
        <v>19</v>
      </c>
      <c r="K7" s="23">
        <v>475.8</v>
      </c>
      <c r="L7" s="24">
        <v>891.8</v>
      </c>
      <c r="M7" s="25">
        <v>940.8</v>
      </c>
      <c r="N7" s="26">
        <f t="shared" ref="N7:N51" si="0">L7+T7+U7</f>
        <v>1093.2</v>
      </c>
      <c r="O7" s="25">
        <v>1169.56</v>
      </c>
      <c r="P7" s="27">
        <v>3534</v>
      </c>
      <c r="Q7" s="28" t="s">
        <v>37</v>
      </c>
      <c r="R7" s="23">
        <v>786.9</v>
      </c>
      <c r="S7" s="23">
        <v>118.56</v>
      </c>
      <c r="T7" s="23">
        <v>91.2</v>
      </c>
      <c r="U7" s="23">
        <v>110.2</v>
      </c>
      <c r="V7" s="27">
        <v>49</v>
      </c>
      <c r="W7" s="23">
        <v>0</v>
      </c>
      <c r="X7" s="10" t="s">
        <v>38</v>
      </c>
      <c r="Y7" s="29">
        <v>44</v>
      </c>
      <c r="Z7" s="30" t="s">
        <v>39</v>
      </c>
      <c r="AA7" s="27">
        <v>722.2</v>
      </c>
      <c r="AB7" s="31" t="s">
        <v>40</v>
      </c>
      <c r="AC7" s="10" t="s">
        <v>41</v>
      </c>
      <c r="AD7" s="10"/>
      <c r="AE7" s="10" t="s">
        <v>42</v>
      </c>
      <c r="AF7" s="32"/>
    </row>
    <row r="8" spans="1:32" s="7" customFormat="1" ht="27" hidden="1" customHeight="1" outlineLevel="1" x14ac:dyDescent="0.2">
      <c r="A8" s="20">
        <v>2</v>
      </c>
      <c r="B8" s="21" t="s">
        <v>43</v>
      </c>
      <c r="C8" s="20">
        <v>1</v>
      </c>
      <c r="D8" s="20">
        <v>4</v>
      </c>
      <c r="E8" s="20">
        <v>1986</v>
      </c>
      <c r="F8" s="22" t="s">
        <v>44</v>
      </c>
      <c r="G8" s="20" t="s">
        <v>45</v>
      </c>
      <c r="H8" s="20">
        <v>2</v>
      </c>
      <c r="I8" s="20">
        <v>2</v>
      </c>
      <c r="J8" s="20">
        <v>4</v>
      </c>
      <c r="K8" s="23">
        <v>179.8</v>
      </c>
      <c r="L8" s="24">
        <v>286.89999999999998</v>
      </c>
      <c r="M8" s="25">
        <v>286.89999999999998</v>
      </c>
      <c r="N8" s="26">
        <f t="shared" si="0"/>
        <v>290.79999999999995</v>
      </c>
      <c r="O8" s="25">
        <v>290.8</v>
      </c>
      <c r="P8" s="27">
        <v>1089</v>
      </c>
      <c r="Q8" s="28" t="s">
        <v>37</v>
      </c>
      <c r="R8" s="23">
        <v>231.3</v>
      </c>
      <c r="S8" s="23">
        <v>29.3</v>
      </c>
      <c r="T8" s="23">
        <v>0</v>
      </c>
      <c r="U8" s="23">
        <v>3.9</v>
      </c>
      <c r="V8" s="23">
        <v>0</v>
      </c>
      <c r="W8" s="23">
        <v>0</v>
      </c>
      <c r="X8" s="10" t="s">
        <v>38</v>
      </c>
      <c r="Y8" s="29">
        <v>67</v>
      </c>
      <c r="Z8" s="30" t="s">
        <v>46</v>
      </c>
      <c r="AA8" s="27">
        <v>455.9</v>
      </c>
      <c r="AB8" s="31" t="s">
        <v>40</v>
      </c>
      <c r="AC8" s="10" t="s">
        <v>41</v>
      </c>
      <c r="AD8" s="10"/>
      <c r="AE8" s="10" t="s">
        <v>47</v>
      </c>
    </row>
    <row r="9" spans="1:32" s="7" customFormat="1" ht="27" hidden="1" customHeight="1" outlineLevel="1" x14ac:dyDescent="0.2">
      <c r="A9" s="20">
        <v>3</v>
      </c>
      <c r="B9" s="21" t="s">
        <v>34</v>
      </c>
      <c r="C9" s="20">
        <v>1</v>
      </c>
      <c r="D9" s="20">
        <v>7</v>
      </c>
      <c r="E9" s="20">
        <v>1986</v>
      </c>
      <c r="F9" s="22" t="s">
        <v>35</v>
      </c>
      <c r="G9" s="20" t="s">
        <v>36</v>
      </c>
      <c r="H9" s="20">
        <v>2</v>
      </c>
      <c r="I9" s="20">
        <v>2</v>
      </c>
      <c r="J9" s="20">
        <v>16</v>
      </c>
      <c r="K9" s="23">
        <v>498</v>
      </c>
      <c r="L9" s="24">
        <v>896.9</v>
      </c>
      <c r="M9" s="23">
        <v>956.4</v>
      </c>
      <c r="N9" s="26">
        <f t="shared" si="0"/>
        <v>1069.7</v>
      </c>
      <c r="O9" s="25">
        <v>1149.78</v>
      </c>
      <c r="P9" s="27">
        <v>3475</v>
      </c>
      <c r="Q9" s="28" t="s">
        <v>37</v>
      </c>
      <c r="R9" s="23">
        <v>812.4</v>
      </c>
      <c r="S9" s="23">
        <v>89.2</v>
      </c>
      <c r="T9" s="23">
        <v>68.599999999999994</v>
      </c>
      <c r="U9" s="23">
        <v>104.2</v>
      </c>
      <c r="V9" s="27">
        <v>59.5</v>
      </c>
      <c r="W9" s="23">
        <v>0</v>
      </c>
      <c r="X9" s="10" t="s">
        <v>38</v>
      </c>
      <c r="Y9" s="29">
        <v>66</v>
      </c>
      <c r="Z9" s="30" t="s">
        <v>39</v>
      </c>
      <c r="AA9" s="27">
        <v>1286.2</v>
      </c>
      <c r="AB9" s="31" t="s">
        <v>40</v>
      </c>
      <c r="AC9" s="10" t="s">
        <v>41</v>
      </c>
      <c r="AD9" s="10"/>
      <c r="AE9" s="10" t="s">
        <v>48</v>
      </c>
    </row>
    <row r="10" spans="1:32" s="7" customFormat="1" ht="27" hidden="1" customHeight="1" outlineLevel="1" x14ac:dyDescent="0.2">
      <c r="A10" s="20">
        <v>4</v>
      </c>
      <c r="B10" s="21" t="s">
        <v>34</v>
      </c>
      <c r="C10" s="20">
        <v>1</v>
      </c>
      <c r="D10" s="20">
        <v>8</v>
      </c>
      <c r="E10" s="20">
        <v>1986</v>
      </c>
      <c r="F10" s="22" t="s">
        <v>35</v>
      </c>
      <c r="G10" s="20" t="s">
        <v>36</v>
      </c>
      <c r="H10" s="20">
        <v>2</v>
      </c>
      <c r="I10" s="20">
        <v>2</v>
      </c>
      <c r="J10" s="20">
        <v>16</v>
      </c>
      <c r="K10" s="23">
        <v>495.3</v>
      </c>
      <c r="L10" s="24">
        <v>895.1</v>
      </c>
      <c r="M10" s="23">
        <v>958.1</v>
      </c>
      <c r="N10" s="26">
        <f t="shared" si="0"/>
        <v>1065</v>
      </c>
      <c r="O10" s="25">
        <v>1148.82</v>
      </c>
      <c r="P10" s="27">
        <v>3507</v>
      </c>
      <c r="Q10" s="28" t="s">
        <v>37</v>
      </c>
      <c r="R10" s="23">
        <v>774.7</v>
      </c>
      <c r="S10" s="23">
        <v>90.2</v>
      </c>
      <c r="T10" s="23">
        <v>69.400000000000006</v>
      </c>
      <c r="U10" s="23">
        <v>100.5</v>
      </c>
      <c r="V10" s="27">
        <v>63</v>
      </c>
      <c r="W10" s="23">
        <v>0</v>
      </c>
      <c r="X10" s="10" t="s">
        <v>38</v>
      </c>
      <c r="Y10" s="29">
        <v>51</v>
      </c>
      <c r="Z10" s="30" t="s">
        <v>39</v>
      </c>
      <c r="AA10" s="27">
        <v>1493.2</v>
      </c>
      <c r="AB10" s="31" t="s">
        <v>40</v>
      </c>
      <c r="AC10" s="10" t="s">
        <v>41</v>
      </c>
      <c r="AD10" s="10"/>
      <c r="AE10" s="10" t="s">
        <v>42</v>
      </c>
      <c r="AF10" s="32"/>
    </row>
    <row r="11" spans="1:32" s="7" customFormat="1" ht="27" hidden="1" customHeight="1" outlineLevel="1" x14ac:dyDescent="0.2">
      <c r="A11" s="20">
        <v>5</v>
      </c>
      <c r="B11" s="21" t="s">
        <v>34</v>
      </c>
      <c r="C11" s="20">
        <v>1</v>
      </c>
      <c r="D11" s="20" t="s">
        <v>49</v>
      </c>
      <c r="E11" s="20">
        <v>1986</v>
      </c>
      <c r="F11" s="22" t="s">
        <v>35</v>
      </c>
      <c r="G11" s="20" t="s">
        <v>36</v>
      </c>
      <c r="H11" s="20">
        <v>2</v>
      </c>
      <c r="I11" s="20">
        <v>2</v>
      </c>
      <c r="J11" s="20">
        <v>16</v>
      </c>
      <c r="K11" s="23">
        <v>499.2</v>
      </c>
      <c r="L11" s="24">
        <v>899.7</v>
      </c>
      <c r="M11" s="23">
        <v>962.7</v>
      </c>
      <c r="N11" s="26">
        <f t="shared" si="0"/>
        <v>1073.8</v>
      </c>
      <c r="O11" s="25">
        <v>1157.8</v>
      </c>
      <c r="P11" s="27">
        <v>3485</v>
      </c>
      <c r="Q11" s="28" t="s">
        <v>37</v>
      </c>
      <c r="R11" s="23">
        <v>802.8</v>
      </c>
      <c r="S11" s="23">
        <v>91</v>
      </c>
      <c r="T11" s="23">
        <v>70</v>
      </c>
      <c r="U11" s="23">
        <v>104.1</v>
      </c>
      <c r="V11" s="27">
        <v>63</v>
      </c>
      <c r="W11" s="23">
        <v>0</v>
      </c>
      <c r="X11" s="10" t="s">
        <v>38</v>
      </c>
      <c r="Y11" s="29">
        <v>40</v>
      </c>
      <c r="Z11" s="30" t="s">
        <v>39</v>
      </c>
      <c r="AA11" s="27">
        <v>1476.2</v>
      </c>
      <c r="AB11" s="31" t="s">
        <v>40</v>
      </c>
      <c r="AC11" s="10" t="s">
        <v>41</v>
      </c>
      <c r="AD11" s="10"/>
      <c r="AE11" s="10" t="s">
        <v>42</v>
      </c>
      <c r="AF11" s="32"/>
    </row>
    <row r="12" spans="1:32" s="7" customFormat="1" ht="27" customHeight="1" outlineLevel="1" x14ac:dyDescent="0.2">
      <c r="A12" s="20">
        <v>1</v>
      </c>
      <c r="B12" s="21" t="s">
        <v>34</v>
      </c>
      <c r="C12" s="20">
        <v>1</v>
      </c>
      <c r="D12" s="20">
        <v>11</v>
      </c>
      <c r="E12" s="20">
        <v>1984</v>
      </c>
      <c r="F12" s="22" t="s">
        <v>44</v>
      </c>
      <c r="G12" s="20" t="s">
        <v>45</v>
      </c>
      <c r="H12" s="20">
        <v>3</v>
      </c>
      <c r="I12" s="20">
        <v>2</v>
      </c>
      <c r="J12" s="20">
        <v>12</v>
      </c>
      <c r="K12" s="23">
        <v>309.5</v>
      </c>
      <c r="L12" s="24">
        <v>514.20000000000005</v>
      </c>
      <c r="M12" s="23">
        <v>590.4</v>
      </c>
      <c r="N12" s="33">
        <f t="shared" si="0"/>
        <v>575.4</v>
      </c>
      <c r="O12" s="23">
        <v>668.49</v>
      </c>
      <c r="P12" s="27">
        <v>2134</v>
      </c>
      <c r="Q12" s="28" t="s">
        <v>37</v>
      </c>
      <c r="R12" s="23">
        <v>577.20000000000005</v>
      </c>
      <c r="S12" s="23">
        <v>75.900000000000006</v>
      </c>
      <c r="T12" s="23">
        <v>56.3</v>
      </c>
      <c r="U12" s="23">
        <v>4.9000000000000004</v>
      </c>
      <c r="V12" s="27">
        <v>76.2</v>
      </c>
      <c r="W12" s="23">
        <v>0</v>
      </c>
      <c r="X12" s="10" t="s">
        <v>38</v>
      </c>
      <c r="Y12" s="29">
        <v>43</v>
      </c>
      <c r="Z12" s="30" t="s">
        <v>50</v>
      </c>
      <c r="AA12" s="27">
        <v>856.6</v>
      </c>
      <c r="AB12" s="31" t="s">
        <v>40</v>
      </c>
      <c r="AC12" s="10" t="s">
        <v>41</v>
      </c>
      <c r="AD12" s="10"/>
      <c r="AE12" s="10" t="s">
        <v>51</v>
      </c>
      <c r="AF12" s="223">
        <v>1</v>
      </c>
    </row>
    <row r="13" spans="1:32" s="7" customFormat="1" ht="27" hidden="1" customHeight="1" outlineLevel="1" x14ac:dyDescent="0.2">
      <c r="A13" s="20">
        <v>8</v>
      </c>
      <c r="B13" s="21" t="s">
        <v>34</v>
      </c>
      <c r="C13" s="20">
        <v>1</v>
      </c>
      <c r="D13" s="20">
        <v>17</v>
      </c>
      <c r="E13" s="20">
        <v>1982</v>
      </c>
      <c r="F13" s="22" t="s">
        <v>44</v>
      </c>
      <c r="G13" s="20" t="s">
        <v>45</v>
      </c>
      <c r="H13" s="20">
        <v>3</v>
      </c>
      <c r="I13" s="20">
        <v>2</v>
      </c>
      <c r="J13" s="20">
        <v>12</v>
      </c>
      <c r="K13" s="23">
        <v>394.4</v>
      </c>
      <c r="L13" s="24">
        <v>754.4</v>
      </c>
      <c r="M13" s="23">
        <v>796.4</v>
      </c>
      <c r="N13" s="26">
        <f t="shared" si="0"/>
        <v>846.5</v>
      </c>
      <c r="O13" s="25">
        <v>912.38</v>
      </c>
      <c r="P13" s="27">
        <v>2620</v>
      </c>
      <c r="Q13" s="28" t="s">
        <v>37</v>
      </c>
      <c r="R13" s="23">
        <v>608.1</v>
      </c>
      <c r="S13" s="23">
        <v>103.5</v>
      </c>
      <c r="T13" s="23">
        <v>79.599999999999994</v>
      </c>
      <c r="U13" s="23">
        <v>12.5</v>
      </c>
      <c r="V13" s="27">
        <v>0</v>
      </c>
      <c r="W13" s="23">
        <v>42</v>
      </c>
      <c r="X13" s="10" t="s">
        <v>52</v>
      </c>
      <c r="Y13" s="29">
        <v>70</v>
      </c>
      <c r="Z13" s="30" t="s">
        <v>53</v>
      </c>
      <c r="AA13" s="27">
        <v>1193.8</v>
      </c>
      <c r="AB13" s="31" t="s">
        <v>40</v>
      </c>
      <c r="AC13" s="10" t="s">
        <v>54</v>
      </c>
      <c r="AD13" s="10" t="s">
        <v>54</v>
      </c>
      <c r="AE13" s="10" t="s">
        <v>48</v>
      </c>
    </row>
    <row r="14" spans="1:32" s="7" customFormat="1" ht="53.25" hidden="1" customHeight="1" outlineLevel="1" x14ac:dyDescent="0.2">
      <c r="A14" s="20">
        <v>9</v>
      </c>
      <c r="B14" s="21" t="s">
        <v>34</v>
      </c>
      <c r="C14" s="20">
        <v>1</v>
      </c>
      <c r="D14" s="20">
        <v>19</v>
      </c>
      <c r="E14" s="20">
        <v>1986</v>
      </c>
      <c r="F14" s="22" t="s">
        <v>44</v>
      </c>
      <c r="G14" s="20" t="s">
        <v>45</v>
      </c>
      <c r="H14" s="20">
        <v>2</v>
      </c>
      <c r="I14" s="20">
        <v>2</v>
      </c>
      <c r="J14" s="20">
        <v>8</v>
      </c>
      <c r="K14" s="23">
        <v>253.4</v>
      </c>
      <c r="L14" s="24">
        <v>487.5</v>
      </c>
      <c r="M14" s="23">
        <v>515.5</v>
      </c>
      <c r="N14" s="26">
        <f t="shared" si="0"/>
        <v>548.9</v>
      </c>
      <c r="O14" s="25">
        <v>592.79999999999995</v>
      </c>
      <c r="P14" s="27">
        <v>1743</v>
      </c>
      <c r="Q14" s="28" t="s">
        <v>37</v>
      </c>
      <c r="R14" s="23">
        <v>355.1</v>
      </c>
      <c r="S14" s="23">
        <v>68.900000000000006</v>
      </c>
      <c r="T14" s="23">
        <v>53</v>
      </c>
      <c r="U14" s="23">
        <v>8.4</v>
      </c>
      <c r="V14" s="27">
        <v>0</v>
      </c>
      <c r="W14" s="23">
        <v>28</v>
      </c>
      <c r="X14" s="10" t="s">
        <v>38</v>
      </c>
      <c r="Y14" s="29">
        <v>66</v>
      </c>
      <c r="Z14" s="30" t="s">
        <v>39</v>
      </c>
      <c r="AA14" s="27">
        <v>805.4</v>
      </c>
      <c r="AB14" s="31" t="s">
        <v>40</v>
      </c>
      <c r="AC14" s="10" t="s">
        <v>41</v>
      </c>
      <c r="AD14" s="10"/>
      <c r="AE14" s="10" t="s">
        <v>55</v>
      </c>
    </row>
    <row r="15" spans="1:32" s="7" customFormat="1" ht="33.75" hidden="1" customHeight="1" outlineLevel="1" x14ac:dyDescent="0.2">
      <c r="A15" s="20">
        <v>10</v>
      </c>
      <c r="B15" s="21" t="s">
        <v>34</v>
      </c>
      <c r="C15" s="20">
        <v>1</v>
      </c>
      <c r="D15" s="20">
        <v>22</v>
      </c>
      <c r="E15" s="20">
        <v>1982</v>
      </c>
      <c r="F15" s="22" t="s">
        <v>44</v>
      </c>
      <c r="G15" s="20" t="s">
        <v>45</v>
      </c>
      <c r="H15" s="20">
        <v>3</v>
      </c>
      <c r="I15" s="20">
        <v>2</v>
      </c>
      <c r="J15" s="20">
        <v>12</v>
      </c>
      <c r="K15" s="23">
        <v>397.7</v>
      </c>
      <c r="L15" s="24">
        <v>743.6</v>
      </c>
      <c r="M15" s="23">
        <v>785.6</v>
      </c>
      <c r="N15" s="26">
        <f t="shared" si="0"/>
        <v>837.5</v>
      </c>
      <c r="O15" s="25">
        <v>903.89</v>
      </c>
      <c r="P15" s="27">
        <v>2720</v>
      </c>
      <c r="Q15" s="28" t="s">
        <v>37</v>
      </c>
      <c r="R15" s="23">
        <v>631.5</v>
      </c>
      <c r="S15" s="23">
        <v>105.7</v>
      </c>
      <c r="T15" s="23">
        <v>81.3</v>
      </c>
      <c r="U15" s="23">
        <v>12.6</v>
      </c>
      <c r="V15" s="27">
        <v>0</v>
      </c>
      <c r="W15" s="23">
        <v>42</v>
      </c>
      <c r="X15" s="10" t="s">
        <v>38</v>
      </c>
      <c r="Y15" s="29">
        <v>67</v>
      </c>
      <c r="Z15" s="30" t="s">
        <v>39</v>
      </c>
      <c r="AA15" s="27">
        <v>1201.5999999999999</v>
      </c>
      <c r="AB15" s="31" t="s">
        <v>40</v>
      </c>
      <c r="AC15" s="10" t="s">
        <v>41</v>
      </c>
      <c r="AD15" s="10"/>
      <c r="AE15" s="10" t="s">
        <v>48</v>
      </c>
    </row>
    <row r="16" spans="1:32" s="7" customFormat="1" ht="71.25" customHeight="1" outlineLevel="1" x14ac:dyDescent="0.2">
      <c r="A16" s="20">
        <v>2</v>
      </c>
      <c r="B16" s="21" t="s">
        <v>34</v>
      </c>
      <c r="C16" s="20">
        <v>1</v>
      </c>
      <c r="D16" s="34" t="s">
        <v>56</v>
      </c>
      <c r="E16" s="20" t="s">
        <v>57</v>
      </c>
      <c r="F16" s="22" t="s">
        <v>58</v>
      </c>
      <c r="G16" s="20" t="s">
        <v>59</v>
      </c>
      <c r="H16" s="20">
        <v>2</v>
      </c>
      <c r="I16" s="20">
        <v>3</v>
      </c>
      <c r="J16" s="20">
        <v>24</v>
      </c>
      <c r="K16" s="23">
        <v>552.79999999999995</v>
      </c>
      <c r="L16" s="24">
        <v>1107.9000000000001</v>
      </c>
      <c r="M16" s="23">
        <v>1265.9000000000001</v>
      </c>
      <c r="N16" s="26">
        <f t="shared" si="0"/>
        <v>1920.6000000000001</v>
      </c>
      <c r="O16" s="25">
        <v>1352.9</v>
      </c>
      <c r="P16" s="27">
        <v>7739</v>
      </c>
      <c r="Q16" s="10" t="s">
        <v>60</v>
      </c>
      <c r="R16" s="23">
        <v>0</v>
      </c>
      <c r="S16" s="23">
        <v>110.76</v>
      </c>
      <c r="T16" s="23">
        <v>85.2</v>
      </c>
      <c r="U16" s="23">
        <v>727.5</v>
      </c>
      <c r="V16" s="27">
        <v>79.900000000000006</v>
      </c>
      <c r="W16" s="23">
        <v>0</v>
      </c>
      <c r="X16" s="10" t="s">
        <v>61</v>
      </c>
      <c r="Y16" s="29">
        <v>0</v>
      </c>
      <c r="Z16" s="30" t="s">
        <v>62</v>
      </c>
      <c r="AA16" s="27">
        <v>0</v>
      </c>
      <c r="AB16" s="31" t="s">
        <v>40</v>
      </c>
      <c r="AC16" s="10" t="s">
        <v>63</v>
      </c>
      <c r="AD16" s="10"/>
      <c r="AE16" s="10" t="s">
        <v>51</v>
      </c>
      <c r="AF16" s="230">
        <v>1</v>
      </c>
    </row>
    <row r="17" spans="1:32" s="7" customFormat="1" ht="84" customHeight="1" outlineLevel="1" x14ac:dyDescent="0.2">
      <c r="A17" s="20">
        <v>3</v>
      </c>
      <c r="B17" s="21" t="s">
        <v>34</v>
      </c>
      <c r="C17" s="20">
        <v>1</v>
      </c>
      <c r="D17" s="34" t="s">
        <v>64</v>
      </c>
      <c r="E17" s="20">
        <v>2016</v>
      </c>
      <c r="F17" s="22" t="s">
        <v>58</v>
      </c>
      <c r="G17" s="20" t="s">
        <v>59</v>
      </c>
      <c r="H17" s="20">
        <v>2</v>
      </c>
      <c r="I17" s="20">
        <v>3</v>
      </c>
      <c r="J17" s="20">
        <v>18</v>
      </c>
      <c r="K17" s="23">
        <v>418</v>
      </c>
      <c r="L17" s="24">
        <v>841.8</v>
      </c>
      <c r="M17" s="23">
        <v>908</v>
      </c>
      <c r="N17" s="26">
        <f t="shared" si="0"/>
        <v>1016.1</v>
      </c>
      <c r="O17" s="25">
        <v>1363</v>
      </c>
      <c r="P17" s="27">
        <v>7453</v>
      </c>
      <c r="Q17" s="10" t="s">
        <v>60</v>
      </c>
      <c r="R17" s="23">
        <v>0</v>
      </c>
      <c r="S17" s="23">
        <v>125.58</v>
      </c>
      <c r="T17" s="23">
        <v>96.6</v>
      </c>
      <c r="U17" s="23">
        <v>77.7</v>
      </c>
      <c r="V17" s="27">
        <v>59.5</v>
      </c>
      <c r="W17" s="23"/>
      <c r="X17" s="10" t="s">
        <v>61</v>
      </c>
      <c r="Y17" s="29">
        <v>0</v>
      </c>
      <c r="Z17" s="30"/>
      <c r="AA17" s="27"/>
      <c r="AB17" s="31" t="s">
        <v>40</v>
      </c>
      <c r="AC17" s="10" t="s">
        <v>63</v>
      </c>
      <c r="AD17" s="10"/>
      <c r="AE17" s="10" t="s">
        <v>51</v>
      </c>
      <c r="AF17" s="232"/>
    </row>
    <row r="18" spans="1:32" s="7" customFormat="1" ht="84" customHeight="1" outlineLevel="1" x14ac:dyDescent="0.2">
      <c r="A18" s="20">
        <v>4</v>
      </c>
      <c r="B18" s="21" t="s">
        <v>34</v>
      </c>
      <c r="C18" s="20">
        <v>1</v>
      </c>
      <c r="D18" s="34" t="s">
        <v>65</v>
      </c>
      <c r="E18" s="20">
        <v>2016</v>
      </c>
      <c r="F18" s="22" t="s">
        <v>58</v>
      </c>
      <c r="G18" s="20" t="s">
        <v>59</v>
      </c>
      <c r="H18" s="20">
        <v>4</v>
      </c>
      <c r="I18" s="20">
        <v>3</v>
      </c>
      <c r="J18" s="20">
        <v>48</v>
      </c>
      <c r="K18" s="23">
        <v>1114.7</v>
      </c>
      <c r="L18" s="24">
        <v>2246.5</v>
      </c>
      <c r="M18" s="23">
        <v>2737.5</v>
      </c>
      <c r="N18" s="26">
        <f t="shared" si="0"/>
        <v>2582.4</v>
      </c>
      <c r="O18" s="25">
        <v>2738.5</v>
      </c>
      <c r="P18" s="27">
        <v>7460</v>
      </c>
      <c r="Q18" s="10" t="s">
        <v>60</v>
      </c>
      <c r="R18" s="23">
        <v>0</v>
      </c>
      <c r="S18" s="23">
        <v>196</v>
      </c>
      <c r="T18" s="23">
        <v>150.80000000000001</v>
      </c>
      <c r="U18" s="23">
        <v>185.1</v>
      </c>
      <c r="V18" s="27">
        <v>161.5</v>
      </c>
      <c r="W18" s="23"/>
      <c r="X18" s="10" t="s">
        <v>61</v>
      </c>
      <c r="Y18" s="29">
        <v>0</v>
      </c>
      <c r="Z18" s="30"/>
      <c r="AA18" s="27"/>
      <c r="AB18" s="31" t="s">
        <v>40</v>
      </c>
      <c r="AC18" s="10" t="s">
        <v>63</v>
      </c>
      <c r="AD18" s="10"/>
      <c r="AE18" s="10" t="s">
        <v>51</v>
      </c>
      <c r="AF18" s="231"/>
    </row>
    <row r="19" spans="1:32" s="7" customFormat="1" ht="32.25" hidden="1" customHeight="1" outlineLevel="1" x14ac:dyDescent="0.2">
      <c r="A19" s="20">
        <v>14</v>
      </c>
      <c r="B19" s="21" t="s">
        <v>34</v>
      </c>
      <c r="C19" s="20">
        <v>1</v>
      </c>
      <c r="D19" s="20">
        <v>25</v>
      </c>
      <c r="E19" s="20">
        <v>1987</v>
      </c>
      <c r="F19" s="22" t="s">
        <v>35</v>
      </c>
      <c r="G19" s="20" t="s">
        <v>36</v>
      </c>
      <c r="H19" s="20">
        <v>3</v>
      </c>
      <c r="I19" s="20">
        <v>2</v>
      </c>
      <c r="J19" s="20">
        <v>12</v>
      </c>
      <c r="K19" s="23">
        <v>385.1</v>
      </c>
      <c r="L19" s="24">
        <v>739.9</v>
      </c>
      <c r="M19" s="23">
        <v>784.3</v>
      </c>
      <c r="N19" s="26">
        <f t="shared" si="0"/>
        <v>917.6</v>
      </c>
      <c r="O19" s="25">
        <v>904.11</v>
      </c>
      <c r="P19" s="27">
        <v>2733</v>
      </c>
      <c r="Q19" s="28" t="s">
        <v>37</v>
      </c>
      <c r="R19" s="23">
        <v>598.4</v>
      </c>
      <c r="S19" s="23">
        <v>107.5</v>
      </c>
      <c r="T19" s="23">
        <v>82.7</v>
      </c>
      <c r="U19" s="23">
        <v>95</v>
      </c>
      <c r="V19" s="27">
        <v>0</v>
      </c>
      <c r="W19" s="23">
        <v>44.4</v>
      </c>
      <c r="X19" s="10" t="s">
        <v>38</v>
      </c>
      <c r="Y19" s="29">
        <v>63</v>
      </c>
      <c r="Z19" s="30" t="s">
        <v>39</v>
      </c>
      <c r="AA19" s="27">
        <v>1122</v>
      </c>
      <c r="AB19" s="31" t="s">
        <v>40</v>
      </c>
      <c r="AC19" s="10" t="s">
        <v>41</v>
      </c>
      <c r="AD19" s="10"/>
      <c r="AE19" s="10" t="s">
        <v>48</v>
      </c>
      <c r="AF19" s="32"/>
    </row>
    <row r="20" spans="1:32" s="7" customFormat="1" ht="31.5" hidden="1" customHeight="1" outlineLevel="1" x14ac:dyDescent="0.2">
      <c r="A20" s="20">
        <v>15</v>
      </c>
      <c r="B20" s="21" t="s">
        <v>34</v>
      </c>
      <c r="C20" s="20">
        <v>1</v>
      </c>
      <c r="D20" s="20">
        <v>26</v>
      </c>
      <c r="E20" s="20">
        <v>1983</v>
      </c>
      <c r="F20" s="22" t="s">
        <v>35</v>
      </c>
      <c r="G20" s="20" t="s">
        <v>36</v>
      </c>
      <c r="H20" s="20">
        <v>2</v>
      </c>
      <c r="I20" s="20">
        <v>2</v>
      </c>
      <c r="J20" s="20">
        <v>16</v>
      </c>
      <c r="K20" s="23">
        <v>499.5</v>
      </c>
      <c r="L20" s="24">
        <v>901</v>
      </c>
      <c r="M20" s="23">
        <v>964</v>
      </c>
      <c r="N20" s="26">
        <f t="shared" si="0"/>
        <v>1069.9000000000001</v>
      </c>
      <c r="O20" s="25">
        <v>1153.6600000000001</v>
      </c>
      <c r="P20" s="27">
        <v>3473</v>
      </c>
      <c r="Q20" s="28" t="s">
        <v>37</v>
      </c>
      <c r="R20" s="23">
        <v>769.6</v>
      </c>
      <c r="S20" s="23">
        <v>90</v>
      </c>
      <c r="T20" s="23">
        <v>69.2</v>
      </c>
      <c r="U20" s="23">
        <v>99.7</v>
      </c>
      <c r="V20" s="27">
        <v>63</v>
      </c>
      <c r="W20" s="23">
        <v>0</v>
      </c>
      <c r="X20" s="10" t="s">
        <v>38</v>
      </c>
      <c r="Y20" s="29">
        <v>61</v>
      </c>
      <c r="Z20" s="30" t="s">
        <v>39</v>
      </c>
      <c r="AA20" s="27">
        <v>1251.8</v>
      </c>
      <c r="AB20" s="31" t="s">
        <v>40</v>
      </c>
      <c r="AC20" s="10" t="s">
        <v>41</v>
      </c>
      <c r="AD20" s="10"/>
      <c r="AE20" s="10" t="s">
        <v>42</v>
      </c>
    </row>
    <row r="21" spans="1:32" s="7" customFormat="1" ht="27" hidden="1" customHeight="1" outlineLevel="1" x14ac:dyDescent="0.2">
      <c r="A21" s="20">
        <v>16</v>
      </c>
      <c r="B21" s="21" t="s">
        <v>34</v>
      </c>
      <c r="C21" s="20">
        <v>1</v>
      </c>
      <c r="D21" s="20">
        <v>27</v>
      </c>
      <c r="E21" s="20">
        <v>1983</v>
      </c>
      <c r="F21" s="22" t="s">
        <v>35</v>
      </c>
      <c r="G21" s="20" t="s">
        <v>45</v>
      </c>
      <c r="H21" s="20">
        <v>2</v>
      </c>
      <c r="I21" s="20">
        <v>2</v>
      </c>
      <c r="J21" s="20">
        <v>12</v>
      </c>
      <c r="K21" s="23">
        <v>381.9</v>
      </c>
      <c r="L21" s="24">
        <v>739.7</v>
      </c>
      <c r="M21" s="23">
        <v>781.7</v>
      </c>
      <c r="N21" s="26">
        <f t="shared" si="0"/>
        <v>833.90000000000009</v>
      </c>
      <c r="O21" s="25">
        <v>902.96</v>
      </c>
      <c r="P21" s="27">
        <v>2760</v>
      </c>
      <c r="Q21" s="28" t="s">
        <v>37</v>
      </c>
      <c r="R21" s="23">
        <v>604.5</v>
      </c>
      <c r="S21" s="23">
        <v>117.3</v>
      </c>
      <c r="T21" s="23">
        <v>90.2</v>
      </c>
      <c r="U21" s="23">
        <v>4</v>
      </c>
      <c r="V21" s="27">
        <v>42</v>
      </c>
      <c r="W21" s="23">
        <v>0</v>
      </c>
      <c r="X21" s="10" t="s">
        <v>38</v>
      </c>
      <c r="Y21" s="29">
        <v>70</v>
      </c>
      <c r="Z21" s="30" t="s">
        <v>53</v>
      </c>
      <c r="AA21" s="27">
        <v>856.5</v>
      </c>
      <c r="AB21" s="31" t="s">
        <v>40</v>
      </c>
      <c r="AC21" s="10" t="s">
        <v>41</v>
      </c>
      <c r="AD21" s="10"/>
      <c r="AE21" s="10" t="s">
        <v>48</v>
      </c>
    </row>
    <row r="22" spans="1:32" s="7" customFormat="1" ht="27" hidden="1" customHeight="1" outlineLevel="1" x14ac:dyDescent="0.2">
      <c r="A22" s="20">
        <v>17</v>
      </c>
      <c r="B22" s="21" t="s">
        <v>34</v>
      </c>
      <c r="C22" s="20">
        <v>1</v>
      </c>
      <c r="D22" s="20">
        <v>31</v>
      </c>
      <c r="E22" s="20">
        <v>1986</v>
      </c>
      <c r="F22" s="22" t="s">
        <v>35</v>
      </c>
      <c r="G22" s="20" t="s">
        <v>45</v>
      </c>
      <c r="H22" s="20">
        <v>2</v>
      </c>
      <c r="I22" s="20">
        <v>2</v>
      </c>
      <c r="J22" s="20">
        <v>8</v>
      </c>
      <c r="K22" s="23">
        <v>265.3</v>
      </c>
      <c r="L22" s="24">
        <v>490.2</v>
      </c>
      <c r="M22" s="23">
        <v>518.20000000000005</v>
      </c>
      <c r="N22" s="26">
        <f t="shared" si="0"/>
        <v>552.20000000000005</v>
      </c>
      <c r="O22" s="25">
        <v>596.66999999999996</v>
      </c>
      <c r="P22" s="27">
        <v>1899</v>
      </c>
      <c r="Q22" s="28" t="s">
        <v>37</v>
      </c>
      <c r="R22" s="23">
        <v>418</v>
      </c>
      <c r="S22" s="23">
        <v>71.400000000000006</v>
      </c>
      <c r="T22" s="23">
        <v>54.9</v>
      </c>
      <c r="U22" s="23">
        <v>7.1</v>
      </c>
      <c r="V22" s="27">
        <v>28</v>
      </c>
      <c r="W22" s="23">
        <v>0</v>
      </c>
      <c r="X22" s="10" t="s">
        <v>38</v>
      </c>
      <c r="Y22" s="29">
        <v>61</v>
      </c>
      <c r="Z22" s="30" t="s">
        <v>39</v>
      </c>
      <c r="AA22" s="27">
        <v>768.6</v>
      </c>
      <c r="AB22" s="31" t="s">
        <v>40</v>
      </c>
      <c r="AC22" s="10" t="s">
        <v>41</v>
      </c>
      <c r="AD22" s="35"/>
      <c r="AE22" s="36" t="s">
        <v>48</v>
      </c>
    </row>
    <row r="23" spans="1:32" s="7" customFormat="1" ht="27" customHeight="1" outlineLevel="1" x14ac:dyDescent="0.2">
      <c r="A23" s="20">
        <v>5</v>
      </c>
      <c r="B23" s="21" t="s">
        <v>34</v>
      </c>
      <c r="C23" s="20">
        <v>1</v>
      </c>
      <c r="D23" s="34" t="s">
        <v>66</v>
      </c>
      <c r="E23" s="20">
        <v>2007</v>
      </c>
      <c r="F23" s="22" t="s">
        <v>67</v>
      </c>
      <c r="G23" s="20" t="s">
        <v>59</v>
      </c>
      <c r="H23" s="20">
        <v>2</v>
      </c>
      <c r="I23" s="20">
        <v>8</v>
      </c>
      <c r="J23" s="20">
        <v>63</v>
      </c>
      <c r="K23" s="23">
        <v>2189.9</v>
      </c>
      <c r="L23" s="24">
        <v>4140.8999999999996</v>
      </c>
      <c r="M23" s="23">
        <v>4297.7</v>
      </c>
      <c r="N23" s="26">
        <f t="shared" si="0"/>
        <v>4624.2</v>
      </c>
      <c r="O23" s="23">
        <v>4596.5</v>
      </c>
      <c r="P23" s="27">
        <v>19469</v>
      </c>
      <c r="Q23" s="37" t="s">
        <v>68</v>
      </c>
      <c r="R23" s="23">
        <v>720.1</v>
      </c>
      <c r="S23" s="38">
        <v>146.4</v>
      </c>
      <c r="T23" s="23">
        <v>112.6</v>
      </c>
      <c r="U23" s="38">
        <v>370.7</v>
      </c>
      <c r="V23" s="23">
        <v>156.80000000000001</v>
      </c>
      <c r="W23" s="23">
        <v>0</v>
      </c>
      <c r="X23" s="10" t="s">
        <v>69</v>
      </c>
      <c r="Y23" s="29">
        <v>0</v>
      </c>
      <c r="Z23" s="30" t="s">
        <v>70</v>
      </c>
      <c r="AA23" s="27">
        <v>2297</v>
      </c>
      <c r="AB23" s="31" t="s">
        <v>71</v>
      </c>
      <c r="AC23" s="10" t="s">
        <v>72</v>
      </c>
      <c r="AD23" s="10"/>
      <c r="AE23" s="10" t="s">
        <v>51</v>
      </c>
      <c r="AF23" s="223">
        <v>1</v>
      </c>
    </row>
    <row r="24" spans="1:32" s="7" customFormat="1" ht="29.25" customHeight="1" outlineLevel="1" x14ac:dyDescent="0.2">
      <c r="A24" s="20">
        <v>6</v>
      </c>
      <c r="B24" s="21" t="s">
        <v>34</v>
      </c>
      <c r="C24" s="20">
        <v>1</v>
      </c>
      <c r="D24" s="34" t="s">
        <v>73</v>
      </c>
      <c r="E24" s="22" t="s">
        <v>74</v>
      </c>
      <c r="F24" s="22" t="s">
        <v>67</v>
      </c>
      <c r="G24" s="20" t="s">
        <v>59</v>
      </c>
      <c r="H24" s="20">
        <v>5</v>
      </c>
      <c r="I24" s="20">
        <v>8</v>
      </c>
      <c r="J24" s="20">
        <v>151</v>
      </c>
      <c r="K24" s="23">
        <v>4574.6000000000004</v>
      </c>
      <c r="L24" s="39">
        <f>3365.1+3030.2+2105.4</f>
        <v>8500.6999999999989</v>
      </c>
      <c r="M24" s="23">
        <v>8881.1</v>
      </c>
      <c r="N24" s="26">
        <f t="shared" si="0"/>
        <v>10040.999999999998</v>
      </c>
      <c r="O24" s="23">
        <v>9949.6</v>
      </c>
      <c r="P24" s="27">
        <v>41787</v>
      </c>
      <c r="Q24" s="37" t="s">
        <v>68</v>
      </c>
      <c r="R24" s="23">
        <v>1647</v>
      </c>
      <c r="S24" s="38">
        <v>402.2</v>
      </c>
      <c r="T24" s="23">
        <v>309.39999999999998</v>
      </c>
      <c r="U24" s="38">
        <v>1230.9000000000001</v>
      </c>
      <c r="V24" s="23">
        <v>380.4</v>
      </c>
      <c r="W24" s="23">
        <v>0</v>
      </c>
      <c r="X24" s="10" t="s">
        <v>69</v>
      </c>
      <c r="Y24" s="29">
        <v>0</v>
      </c>
      <c r="Z24" s="40" t="s">
        <v>75</v>
      </c>
      <c r="AA24" s="27">
        <v>5813</v>
      </c>
      <c r="AB24" s="31" t="s">
        <v>71</v>
      </c>
      <c r="AC24" s="10" t="s">
        <v>72</v>
      </c>
      <c r="AD24" s="10"/>
      <c r="AE24" s="10" t="s">
        <v>51</v>
      </c>
      <c r="AF24" s="223">
        <v>1</v>
      </c>
    </row>
    <row r="25" spans="1:32" s="7" customFormat="1" ht="27" hidden="1" customHeight="1" outlineLevel="1" x14ac:dyDescent="0.2">
      <c r="A25" s="20">
        <v>20</v>
      </c>
      <c r="B25" s="21" t="s">
        <v>34</v>
      </c>
      <c r="C25" s="20">
        <v>1</v>
      </c>
      <c r="D25" s="20">
        <v>38</v>
      </c>
      <c r="E25" s="20">
        <v>1982</v>
      </c>
      <c r="F25" s="22" t="s">
        <v>44</v>
      </c>
      <c r="G25" s="20" t="s">
        <v>45</v>
      </c>
      <c r="H25" s="20">
        <v>3</v>
      </c>
      <c r="I25" s="20">
        <v>2</v>
      </c>
      <c r="J25" s="20">
        <v>12</v>
      </c>
      <c r="K25" s="23">
        <v>396.9</v>
      </c>
      <c r="L25" s="24">
        <v>748.4</v>
      </c>
      <c r="M25" s="23">
        <v>790.4</v>
      </c>
      <c r="N25" s="26">
        <f t="shared" si="0"/>
        <v>841.6</v>
      </c>
      <c r="O25" s="25">
        <v>907.78</v>
      </c>
      <c r="P25" s="27">
        <v>2722</v>
      </c>
      <c r="Q25" s="28" t="s">
        <v>37</v>
      </c>
      <c r="R25" s="23">
        <v>631.9</v>
      </c>
      <c r="S25" s="23">
        <v>104.8</v>
      </c>
      <c r="T25" s="23">
        <v>80.599999999999994</v>
      </c>
      <c r="U25" s="23">
        <v>12.6</v>
      </c>
      <c r="V25" s="27">
        <v>0</v>
      </c>
      <c r="W25" s="23">
        <v>42</v>
      </c>
      <c r="X25" s="10" t="s">
        <v>38</v>
      </c>
      <c r="Y25" s="29">
        <v>67</v>
      </c>
      <c r="Z25" s="30" t="s">
        <v>39</v>
      </c>
      <c r="AA25" s="27">
        <v>1280.3</v>
      </c>
      <c r="AB25" s="31" t="s">
        <v>40</v>
      </c>
      <c r="AC25" s="10" t="s">
        <v>41</v>
      </c>
      <c r="AD25" s="10"/>
      <c r="AE25" s="10" t="s">
        <v>48</v>
      </c>
    </row>
    <row r="26" spans="1:32" s="7" customFormat="1" ht="27" hidden="1" customHeight="1" outlineLevel="1" x14ac:dyDescent="0.2">
      <c r="A26" s="20">
        <v>21</v>
      </c>
      <c r="B26" s="21" t="s">
        <v>34</v>
      </c>
      <c r="C26" s="20">
        <v>1</v>
      </c>
      <c r="D26" s="20">
        <v>39</v>
      </c>
      <c r="E26" s="20">
        <v>1984</v>
      </c>
      <c r="F26" s="22" t="s">
        <v>44</v>
      </c>
      <c r="G26" s="20" t="s">
        <v>45</v>
      </c>
      <c r="H26" s="20">
        <v>3</v>
      </c>
      <c r="I26" s="20">
        <v>2</v>
      </c>
      <c r="J26" s="20">
        <v>12</v>
      </c>
      <c r="K26" s="23">
        <v>399.7</v>
      </c>
      <c r="L26" s="24">
        <v>755</v>
      </c>
      <c r="M26" s="23">
        <v>797</v>
      </c>
      <c r="N26" s="26">
        <f t="shared" si="0"/>
        <v>848.5</v>
      </c>
      <c r="O26" s="25">
        <v>914.77</v>
      </c>
      <c r="P26" s="27">
        <v>2715</v>
      </c>
      <c r="Q26" s="28" t="s">
        <v>37</v>
      </c>
      <c r="R26" s="23">
        <v>630.20000000000005</v>
      </c>
      <c r="S26" s="23">
        <v>105.2</v>
      </c>
      <c r="T26" s="23">
        <v>80.900000000000006</v>
      </c>
      <c r="U26" s="23">
        <v>12.6</v>
      </c>
      <c r="V26" s="27">
        <v>0</v>
      </c>
      <c r="W26" s="23">
        <v>42</v>
      </c>
      <c r="X26" s="10" t="s">
        <v>38</v>
      </c>
      <c r="Y26" s="29">
        <v>70</v>
      </c>
      <c r="Z26" s="30" t="s">
        <v>53</v>
      </c>
      <c r="AA26" s="27">
        <v>1275.5</v>
      </c>
      <c r="AB26" s="31" t="s">
        <v>40</v>
      </c>
      <c r="AC26" s="10" t="s">
        <v>41</v>
      </c>
      <c r="AD26" s="10"/>
      <c r="AE26" s="10" t="s">
        <v>48</v>
      </c>
      <c r="AF26" s="32"/>
    </row>
    <row r="27" spans="1:32" s="7" customFormat="1" ht="30" hidden="1" customHeight="1" outlineLevel="1" x14ac:dyDescent="0.2">
      <c r="A27" s="20">
        <v>22</v>
      </c>
      <c r="B27" s="21" t="s">
        <v>34</v>
      </c>
      <c r="C27" s="20">
        <v>1</v>
      </c>
      <c r="D27" s="20">
        <v>42</v>
      </c>
      <c r="E27" s="20">
        <v>1984</v>
      </c>
      <c r="F27" s="22" t="s">
        <v>35</v>
      </c>
      <c r="G27" s="20" t="s">
        <v>36</v>
      </c>
      <c r="H27" s="20">
        <v>3</v>
      </c>
      <c r="I27" s="20">
        <v>2</v>
      </c>
      <c r="J27" s="20">
        <v>12</v>
      </c>
      <c r="K27" s="23">
        <v>400.3</v>
      </c>
      <c r="L27" s="24">
        <v>752.9</v>
      </c>
      <c r="M27" s="23">
        <v>798.5</v>
      </c>
      <c r="N27" s="26">
        <f t="shared" si="0"/>
        <v>846.4</v>
      </c>
      <c r="O27" s="25">
        <v>916.27</v>
      </c>
      <c r="P27" s="27">
        <v>2864</v>
      </c>
      <c r="Q27" s="28" t="s">
        <v>37</v>
      </c>
      <c r="R27" s="23">
        <v>630.20000000000005</v>
      </c>
      <c r="S27" s="23">
        <v>105.2</v>
      </c>
      <c r="T27" s="23">
        <v>80.900000000000006</v>
      </c>
      <c r="U27" s="23">
        <v>12.6</v>
      </c>
      <c r="V27" s="27">
        <v>45.6</v>
      </c>
      <c r="W27" s="23">
        <v>0</v>
      </c>
      <c r="X27" s="10" t="s">
        <v>38</v>
      </c>
      <c r="Y27" s="29">
        <v>46</v>
      </c>
      <c r="Z27" s="30" t="s">
        <v>39</v>
      </c>
      <c r="AA27" s="27">
        <v>790.9</v>
      </c>
      <c r="AB27" s="31" t="s">
        <v>40</v>
      </c>
      <c r="AC27" s="10" t="s">
        <v>41</v>
      </c>
      <c r="AD27" s="10"/>
      <c r="AE27" s="10" t="s">
        <v>76</v>
      </c>
      <c r="AF27" s="32"/>
    </row>
    <row r="28" spans="1:32" s="7" customFormat="1" ht="27" hidden="1" customHeight="1" outlineLevel="1" x14ac:dyDescent="0.2">
      <c r="A28" s="20">
        <v>23</v>
      </c>
      <c r="B28" s="21" t="s">
        <v>34</v>
      </c>
      <c r="C28" s="20">
        <v>1</v>
      </c>
      <c r="D28" s="20">
        <v>48</v>
      </c>
      <c r="E28" s="20">
        <v>1985</v>
      </c>
      <c r="F28" s="22" t="s">
        <v>44</v>
      </c>
      <c r="G28" s="20" t="s">
        <v>45</v>
      </c>
      <c r="H28" s="20">
        <v>2</v>
      </c>
      <c r="I28" s="20">
        <v>2</v>
      </c>
      <c r="J28" s="20">
        <v>8</v>
      </c>
      <c r="K28" s="23">
        <v>251.6</v>
      </c>
      <c r="L28" s="24">
        <v>496.9</v>
      </c>
      <c r="M28" s="23">
        <v>528.1</v>
      </c>
      <c r="N28" s="26">
        <f t="shared" si="0"/>
        <v>562.4</v>
      </c>
      <c r="O28" s="25">
        <v>610.64</v>
      </c>
      <c r="P28" s="27">
        <v>1818</v>
      </c>
      <c r="Q28" s="28" t="s">
        <v>37</v>
      </c>
      <c r="R28" s="23">
        <v>422</v>
      </c>
      <c r="S28" s="23">
        <v>73.8</v>
      </c>
      <c r="T28" s="23">
        <v>56.8</v>
      </c>
      <c r="U28" s="23">
        <v>8.6999999999999993</v>
      </c>
      <c r="V28" s="27">
        <v>0</v>
      </c>
      <c r="W28" s="23">
        <v>31.2</v>
      </c>
      <c r="X28" s="10" t="s">
        <v>77</v>
      </c>
      <c r="Y28" s="29">
        <v>55</v>
      </c>
      <c r="Z28" s="30" t="s">
        <v>39</v>
      </c>
      <c r="AA28" s="27">
        <v>819.2</v>
      </c>
      <c r="AB28" s="31" t="s">
        <v>40</v>
      </c>
      <c r="AC28" s="10" t="s">
        <v>72</v>
      </c>
      <c r="AD28" s="10"/>
      <c r="AE28" s="10" t="s">
        <v>42</v>
      </c>
      <c r="AF28" s="32"/>
    </row>
    <row r="29" spans="1:32" s="7" customFormat="1" ht="27" hidden="1" customHeight="1" outlineLevel="1" x14ac:dyDescent="0.2">
      <c r="A29" s="20">
        <v>24</v>
      </c>
      <c r="B29" s="21" t="s">
        <v>34</v>
      </c>
      <c r="C29" s="20">
        <v>1</v>
      </c>
      <c r="D29" s="20">
        <v>49</v>
      </c>
      <c r="E29" s="20">
        <v>1984</v>
      </c>
      <c r="F29" s="22" t="s">
        <v>35</v>
      </c>
      <c r="G29" s="20" t="s">
        <v>36</v>
      </c>
      <c r="H29" s="20">
        <v>2</v>
      </c>
      <c r="I29" s="20">
        <v>2</v>
      </c>
      <c r="J29" s="20">
        <v>16</v>
      </c>
      <c r="K29" s="23">
        <v>493.7</v>
      </c>
      <c r="L29" s="24">
        <v>898.6</v>
      </c>
      <c r="M29" s="23">
        <v>961.6</v>
      </c>
      <c r="N29" s="26">
        <f t="shared" si="0"/>
        <v>1074.5999999999999</v>
      </c>
      <c r="O29" s="25">
        <v>1158.69</v>
      </c>
      <c r="P29" s="27">
        <v>3529</v>
      </c>
      <c r="Q29" s="28" t="s">
        <v>37</v>
      </c>
      <c r="R29" s="23">
        <v>777</v>
      </c>
      <c r="S29" s="23">
        <v>91.4</v>
      </c>
      <c r="T29" s="23">
        <v>70.3</v>
      </c>
      <c r="U29" s="23">
        <v>105.7</v>
      </c>
      <c r="V29" s="27">
        <v>63</v>
      </c>
      <c r="W29" s="23">
        <v>0</v>
      </c>
      <c r="X29" s="10" t="s">
        <v>38</v>
      </c>
      <c r="Y29" s="29">
        <v>50</v>
      </c>
      <c r="Z29" s="30" t="s">
        <v>39</v>
      </c>
      <c r="AA29" s="27">
        <v>1422.9</v>
      </c>
      <c r="AB29" s="31" t="s">
        <v>40</v>
      </c>
      <c r="AC29" s="10" t="s">
        <v>41</v>
      </c>
      <c r="AD29" s="10"/>
      <c r="AE29" s="10" t="s">
        <v>42</v>
      </c>
    </row>
    <row r="30" spans="1:32" s="7" customFormat="1" ht="27" hidden="1" customHeight="1" outlineLevel="1" x14ac:dyDescent="0.2">
      <c r="A30" s="20">
        <v>25</v>
      </c>
      <c r="B30" s="21" t="s">
        <v>34</v>
      </c>
      <c r="C30" s="20">
        <v>1</v>
      </c>
      <c r="D30" s="20">
        <v>53</v>
      </c>
      <c r="E30" s="20">
        <v>1984</v>
      </c>
      <c r="F30" s="22" t="s">
        <v>35</v>
      </c>
      <c r="G30" s="20" t="s">
        <v>36</v>
      </c>
      <c r="H30" s="20">
        <v>2</v>
      </c>
      <c r="I30" s="20">
        <v>2</v>
      </c>
      <c r="J30" s="20">
        <v>16</v>
      </c>
      <c r="K30" s="23">
        <v>501.3</v>
      </c>
      <c r="L30" s="24">
        <v>898.4</v>
      </c>
      <c r="M30" s="23">
        <v>961.4</v>
      </c>
      <c r="N30" s="26">
        <f t="shared" si="0"/>
        <v>1077</v>
      </c>
      <c r="O30" s="25">
        <v>1161.18</v>
      </c>
      <c r="P30" s="27">
        <v>3620</v>
      </c>
      <c r="Q30" s="28" t="s">
        <v>37</v>
      </c>
      <c r="R30" s="23">
        <v>768.2</v>
      </c>
      <c r="S30" s="23">
        <v>91.8</v>
      </c>
      <c r="T30" s="23">
        <v>70.599999999999994</v>
      </c>
      <c r="U30" s="23">
        <v>108</v>
      </c>
      <c r="V30" s="27">
        <v>63</v>
      </c>
      <c r="W30" s="23">
        <v>0</v>
      </c>
      <c r="X30" s="10" t="s">
        <v>38</v>
      </c>
      <c r="Y30" s="29">
        <v>67</v>
      </c>
      <c r="Z30" s="30" t="s">
        <v>39</v>
      </c>
      <c r="AA30" s="27">
        <v>1453.3</v>
      </c>
      <c r="AB30" s="31" t="s">
        <v>40</v>
      </c>
      <c r="AC30" s="10" t="s">
        <v>41</v>
      </c>
      <c r="AD30" s="10"/>
      <c r="AE30" s="10" t="s">
        <v>48</v>
      </c>
    </row>
    <row r="31" spans="1:32" s="7" customFormat="1" ht="27" hidden="1" customHeight="1" outlineLevel="1" x14ac:dyDescent="0.2">
      <c r="A31" s="20">
        <v>26</v>
      </c>
      <c r="B31" s="21" t="s">
        <v>34</v>
      </c>
      <c r="C31" s="20">
        <v>1</v>
      </c>
      <c r="D31" s="20">
        <v>54</v>
      </c>
      <c r="E31" s="20">
        <v>1985</v>
      </c>
      <c r="F31" s="22" t="s">
        <v>44</v>
      </c>
      <c r="G31" s="20" t="s">
        <v>36</v>
      </c>
      <c r="H31" s="20">
        <v>3</v>
      </c>
      <c r="I31" s="20">
        <v>2</v>
      </c>
      <c r="J31" s="20">
        <v>12</v>
      </c>
      <c r="K31" s="23">
        <v>400.3</v>
      </c>
      <c r="L31" s="24">
        <v>751.7</v>
      </c>
      <c r="M31" s="23">
        <v>793.7</v>
      </c>
      <c r="N31" s="26">
        <f t="shared" si="0"/>
        <v>845.2</v>
      </c>
      <c r="O31" s="25">
        <v>911.47</v>
      </c>
      <c r="P31" s="27">
        <v>2722</v>
      </c>
      <c r="Q31" s="28" t="s">
        <v>37</v>
      </c>
      <c r="R31" s="23">
        <v>631.9</v>
      </c>
      <c r="S31" s="23">
        <v>105.2</v>
      </c>
      <c r="T31" s="23">
        <v>80.900000000000006</v>
      </c>
      <c r="U31" s="23">
        <v>12.6</v>
      </c>
      <c r="V31" s="27">
        <v>0</v>
      </c>
      <c r="W31" s="23">
        <v>42</v>
      </c>
      <c r="X31" s="10" t="s">
        <v>77</v>
      </c>
      <c r="Y31" s="29">
        <v>67</v>
      </c>
      <c r="Z31" s="30" t="s">
        <v>46</v>
      </c>
      <c r="AA31" s="27">
        <v>1300.3</v>
      </c>
      <c r="AB31" s="31" t="s">
        <v>40</v>
      </c>
      <c r="AC31" s="10" t="s">
        <v>72</v>
      </c>
      <c r="AD31" s="10" t="s">
        <v>54</v>
      </c>
      <c r="AE31" s="10" t="s">
        <v>47</v>
      </c>
      <c r="AF31" s="32"/>
    </row>
    <row r="32" spans="1:32" s="7" customFormat="1" ht="27" hidden="1" customHeight="1" outlineLevel="1" x14ac:dyDescent="0.2">
      <c r="A32" s="20">
        <v>27</v>
      </c>
      <c r="B32" s="21" t="s">
        <v>34</v>
      </c>
      <c r="C32" s="20">
        <v>1</v>
      </c>
      <c r="D32" s="20">
        <v>55</v>
      </c>
      <c r="E32" s="20">
        <v>1985</v>
      </c>
      <c r="F32" s="22" t="s">
        <v>35</v>
      </c>
      <c r="G32" s="20" t="s">
        <v>45</v>
      </c>
      <c r="H32" s="20">
        <v>3</v>
      </c>
      <c r="I32" s="20">
        <v>2</v>
      </c>
      <c r="J32" s="20">
        <v>12</v>
      </c>
      <c r="K32" s="23">
        <v>389</v>
      </c>
      <c r="L32" s="24">
        <v>739.8</v>
      </c>
      <c r="M32" s="23">
        <v>785.4</v>
      </c>
      <c r="N32" s="26">
        <f t="shared" si="0"/>
        <v>831.19999999999993</v>
      </c>
      <c r="O32" s="25">
        <v>900.62</v>
      </c>
      <c r="P32" s="27">
        <v>2668</v>
      </c>
      <c r="Q32" s="28" t="s">
        <v>78</v>
      </c>
      <c r="R32" s="23">
        <v>619.5</v>
      </c>
      <c r="S32" s="23">
        <v>103.2</v>
      </c>
      <c r="T32" s="23">
        <v>79.400000000000006</v>
      </c>
      <c r="U32" s="23">
        <v>12</v>
      </c>
      <c r="V32" s="27">
        <v>0</v>
      </c>
      <c r="W32" s="23">
        <v>45.6</v>
      </c>
      <c r="X32" s="10" t="s">
        <v>38</v>
      </c>
      <c r="Y32" s="29">
        <v>65</v>
      </c>
      <c r="Z32" s="30" t="s">
        <v>79</v>
      </c>
      <c r="AA32" s="27">
        <v>1277.9000000000001</v>
      </c>
      <c r="AB32" s="31" t="s">
        <v>40</v>
      </c>
      <c r="AC32" s="10" t="s">
        <v>41</v>
      </c>
      <c r="AD32" s="10"/>
      <c r="AE32" s="10" t="s">
        <v>42</v>
      </c>
    </row>
    <row r="33" spans="1:32" s="7" customFormat="1" ht="27" customHeight="1" outlineLevel="1" x14ac:dyDescent="0.2">
      <c r="A33" s="20">
        <v>7</v>
      </c>
      <c r="B33" s="21" t="s">
        <v>34</v>
      </c>
      <c r="C33" s="20">
        <v>1</v>
      </c>
      <c r="D33" s="20">
        <v>56</v>
      </c>
      <c r="E33" s="20">
        <v>1983</v>
      </c>
      <c r="F33" s="22" t="s">
        <v>44</v>
      </c>
      <c r="G33" s="20" t="s">
        <v>36</v>
      </c>
      <c r="H33" s="20">
        <v>2</v>
      </c>
      <c r="I33" s="20">
        <v>2</v>
      </c>
      <c r="J33" s="20">
        <v>4</v>
      </c>
      <c r="K33" s="23">
        <v>193.2</v>
      </c>
      <c r="L33" s="24">
        <v>292.8</v>
      </c>
      <c r="M33" s="23">
        <v>292.8</v>
      </c>
      <c r="N33" s="26">
        <f t="shared" si="0"/>
        <v>292.8</v>
      </c>
      <c r="O33" s="25">
        <v>292.8</v>
      </c>
      <c r="P33" s="27">
        <v>1162</v>
      </c>
      <c r="Q33" s="28" t="s">
        <v>37</v>
      </c>
      <c r="R33" s="23">
        <v>231.3</v>
      </c>
      <c r="S33" s="23">
        <v>0</v>
      </c>
      <c r="T33" s="23">
        <v>0</v>
      </c>
      <c r="U33" s="23">
        <v>0</v>
      </c>
      <c r="V33" s="27">
        <v>0</v>
      </c>
      <c r="W33" s="23">
        <v>0</v>
      </c>
      <c r="X33" s="10" t="s">
        <v>38</v>
      </c>
      <c r="Y33" s="29">
        <v>48</v>
      </c>
      <c r="Z33" s="30" t="s">
        <v>53</v>
      </c>
      <c r="AA33" s="27">
        <v>465.7</v>
      </c>
      <c r="AB33" s="31" t="s">
        <v>40</v>
      </c>
      <c r="AC33" s="10" t="s">
        <v>41</v>
      </c>
      <c r="AD33" s="10"/>
      <c r="AE33" s="10" t="s">
        <v>51</v>
      </c>
      <c r="AF33" s="223">
        <v>1</v>
      </c>
    </row>
    <row r="34" spans="1:32" s="7" customFormat="1" ht="27" hidden="1" customHeight="1" outlineLevel="1" x14ac:dyDescent="0.2">
      <c r="A34" s="20">
        <v>29</v>
      </c>
      <c r="B34" s="21" t="s">
        <v>34</v>
      </c>
      <c r="C34" s="20">
        <v>1</v>
      </c>
      <c r="D34" s="20">
        <v>58</v>
      </c>
      <c r="E34" s="20">
        <v>1983</v>
      </c>
      <c r="F34" s="22" t="s">
        <v>44</v>
      </c>
      <c r="G34" s="20" t="s">
        <v>45</v>
      </c>
      <c r="H34" s="20">
        <v>3</v>
      </c>
      <c r="I34" s="20">
        <v>2</v>
      </c>
      <c r="J34" s="20">
        <v>16</v>
      </c>
      <c r="K34" s="23">
        <v>410.1</v>
      </c>
      <c r="L34" s="24">
        <v>737.9</v>
      </c>
      <c r="M34" s="23">
        <v>781.1</v>
      </c>
      <c r="N34" s="26">
        <f t="shared" si="0"/>
        <v>831.4</v>
      </c>
      <c r="O34" s="25">
        <v>898.87</v>
      </c>
      <c r="P34" s="27">
        <v>2722</v>
      </c>
      <c r="Q34" s="28" t="s">
        <v>37</v>
      </c>
      <c r="R34" s="23">
        <v>631.9</v>
      </c>
      <c r="S34" s="23">
        <v>105.2</v>
      </c>
      <c r="T34" s="23">
        <v>80.900000000000006</v>
      </c>
      <c r="U34" s="23">
        <v>12.6</v>
      </c>
      <c r="V34" s="27">
        <v>0</v>
      </c>
      <c r="W34" s="23">
        <v>43.2</v>
      </c>
      <c r="X34" s="10" t="s">
        <v>38</v>
      </c>
      <c r="Y34" s="29">
        <v>70</v>
      </c>
      <c r="Z34" s="30" t="s">
        <v>80</v>
      </c>
      <c r="AA34" s="27">
        <v>1308.3</v>
      </c>
      <c r="AB34" s="31" t="s">
        <v>40</v>
      </c>
      <c r="AC34" s="10" t="s">
        <v>41</v>
      </c>
      <c r="AD34" s="10"/>
      <c r="AE34" s="10" t="s">
        <v>48</v>
      </c>
    </row>
    <row r="35" spans="1:32" s="7" customFormat="1" ht="27" hidden="1" customHeight="1" outlineLevel="1" x14ac:dyDescent="0.2">
      <c r="A35" s="20">
        <v>30</v>
      </c>
      <c r="B35" s="21" t="s">
        <v>34</v>
      </c>
      <c r="C35" s="20">
        <v>1</v>
      </c>
      <c r="D35" s="20">
        <v>59</v>
      </c>
      <c r="E35" s="20">
        <v>1987</v>
      </c>
      <c r="F35" s="22" t="s">
        <v>44</v>
      </c>
      <c r="G35" s="20" t="s">
        <v>45</v>
      </c>
      <c r="H35" s="20">
        <v>3</v>
      </c>
      <c r="I35" s="20">
        <v>2</v>
      </c>
      <c r="J35" s="20">
        <v>12</v>
      </c>
      <c r="K35" s="23">
        <v>385.1</v>
      </c>
      <c r="L35" s="24">
        <v>725</v>
      </c>
      <c r="M35" s="23">
        <v>767</v>
      </c>
      <c r="N35" s="26">
        <f t="shared" si="0"/>
        <v>818.5</v>
      </c>
      <c r="O35" s="25">
        <v>884.83</v>
      </c>
      <c r="P35" s="27">
        <v>2550</v>
      </c>
      <c r="Q35" s="28" t="s">
        <v>37</v>
      </c>
      <c r="R35" s="23">
        <v>592.1</v>
      </c>
      <c r="S35" s="23">
        <v>105.4</v>
      </c>
      <c r="T35" s="23">
        <v>81.099999999999994</v>
      </c>
      <c r="U35" s="23">
        <v>12.4</v>
      </c>
      <c r="V35" s="27">
        <v>0</v>
      </c>
      <c r="W35" s="23">
        <v>42</v>
      </c>
      <c r="X35" s="10" t="s">
        <v>38</v>
      </c>
      <c r="Y35" s="29">
        <v>69</v>
      </c>
      <c r="Z35" s="30" t="s">
        <v>81</v>
      </c>
      <c r="AA35" s="27">
        <v>1300.7</v>
      </c>
      <c r="AB35" s="31" t="s">
        <v>40</v>
      </c>
      <c r="AC35" s="10" t="s">
        <v>41</v>
      </c>
      <c r="AD35" s="10"/>
      <c r="AE35" s="10" t="s">
        <v>82</v>
      </c>
      <c r="AF35" s="32"/>
    </row>
    <row r="36" spans="1:32" s="7" customFormat="1" ht="27" hidden="1" customHeight="1" outlineLevel="1" x14ac:dyDescent="0.2">
      <c r="A36" s="20">
        <v>31</v>
      </c>
      <c r="B36" s="21" t="s">
        <v>34</v>
      </c>
      <c r="C36" s="20">
        <v>1</v>
      </c>
      <c r="D36" s="20">
        <v>60</v>
      </c>
      <c r="E36" s="20">
        <v>1983</v>
      </c>
      <c r="F36" s="22" t="s">
        <v>35</v>
      </c>
      <c r="G36" s="20" t="s">
        <v>36</v>
      </c>
      <c r="H36" s="20">
        <v>2</v>
      </c>
      <c r="I36" s="20">
        <v>2</v>
      </c>
      <c r="J36" s="20">
        <v>16</v>
      </c>
      <c r="K36" s="23">
        <v>501</v>
      </c>
      <c r="L36" s="24">
        <v>903.6</v>
      </c>
      <c r="M36" s="23">
        <v>966.6</v>
      </c>
      <c r="N36" s="26">
        <f t="shared" si="0"/>
        <v>1077.7</v>
      </c>
      <c r="O36" s="25">
        <v>1161.58</v>
      </c>
      <c r="P36" s="27">
        <v>3512</v>
      </c>
      <c r="Q36" s="28" t="s">
        <v>37</v>
      </c>
      <c r="R36" s="23">
        <v>773.2</v>
      </c>
      <c r="S36" s="23">
        <v>90.5</v>
      </c>
      <c r="T36" s="23">
        <v>69.599999999999994</v>
      </c>
      <c r="U36" s="23">
        <v>104.5</v>
      </c>
      <c r="V36" s="27">
        <v>63</v>
      </c>
      <c r="W36" s="23">
        <v>0</v>
      </c>
      <c r="X36" s="10" t="s">
        <v>38</v>
      </c>
      <c r="Y36" s="29">
        <v>51</v>
      </c>
      <c r="Z36" s="30" t="s">
        <v>39</v>
      </c>
      <c r="AA36" s="27">
        <v>1496</v>
      </c>
      <c r="AB36" s="31" t="s">
        <v>40</v>
      </c>
      <c r="AC36" s="10" t="s">
        <v>41</v>
      </c>
      <c r="AD36" s="10"/>
      <c r="AE36" s="10" t="s">
        <v>42</v>
      </c>
      <c r="AF36" s="32"/>
    </row>
    <row r="37" spans="1:32" s="7" customFormat="1" ht="27" hidden="1" customHeight="1" outlineLevel="1" x14ac:dyDescent="0.2">
      <c r="A37" s="20">
        <v>32</v>
      </c>
      <c r="B37" s="21" t="s">
        <v>34</v>
      </c>
      <c r="C37" s="20">
        <v>1</v>
      </c>
      <c r="D37" s="20">
        <v>68</v>
      </c>
      <c r="E37" s="20">
        <v>1983</v>
      </c>
      <c r="F37" s="22" t="s">
        <v>35</v>
      </c>
      <c r="G37" s="20" t="s">
        <v>36</v>
      </c>
      <c r="H37" s="20">
        <v>2</v>
      </c>
      <c r="I37" s="20">
        <v>2</v>
      </c>
      <c r="J37" s="20">
        <v>16</v>
      </c>
      <c r="K37" s="23">
        <v>504.1</v>
      </c>
      <c r="L37" s="24">
        <v>901.3</v>
      </c>
      <c r="M37" s="23">
        <v>967.8</v>
      </c>
      <c r="N37" s="26">
        <f t="shared" si="0"/>
        <v>1079.3</v>
      </c>
      <c r="O37" s="25">
        <v>1167.0999999999999</v>
      </c>
      <c r="P37" s="27">
        <v>3533</v>
      </c>
      <c r="Q37" s="28" t="s">
        <v>37</v>
      </c>
      <c r="R37" s="23">
        <v>774.7</v>
      </c>
      <c r="S37" s="23">
        <v>92.3</v>
      </c>
      <c r="T37" s="23">
        <v>71</v>
      </c>
      <c r="U37" s="23">
        <v>107</v>
      </c>
      <c r="V37" s="27">
        <v>66.5</v>
      </c>
      <c r="W37" s="23">
        <v>0</v>
      </c>
      <c r="X37" s="10" t="s">
        <v>38</v>
      </c>
      <c r="Y37" s="29">
        <v>64</v>
      </c>
      <c r="Z37" s="30" t="s">
        <v>39</v>
      </c>
      <c r="AA37" s="27">
        <v>1373.7</v>
      </c>
      <c r="AB37" s="31" t="s">
        <v>40</v>
      </c>
      <c r="AC37" s="10" t="s">
        <v>41</v>
      </c>
      <c r="AD37" s="10"/>
      <c r="AE37" s="10" t="s">
        <v>42</v>
      </c>
      <c r="AF37" s="32"/>
    </row>
    <row r="38" spans="1:32" s="7" customFormat="1" ht="27" hidden="1" customHeight="1" outlineLevel="1" x14ac:dyDescent="0.2">
      <c r="A38" s="20">
        <v>33</v>
      </c>
      <c r="B38" s="21" t="s">
        <v>34</v>
      </c>
      <c r="C38" s="20">
        <v>1</v>
      </c>
      <c r="D38" s="20">
        <v>69</v>
      </c>
      <c r="E38" s="20">
        <v>1987</v>
      </c>
      <c r="F38" s="22" t="s">
        <v>35</v>
      </c>
      <c r="G38" s="20" t="s">
        <v>36</v>
      </c>
      <c r="H38" s="20">
        <v>2</v>
      </c>
      <c r="I38" s="20">
        <v>2</v>
      </c>
      <c r="J38" s="20">
        <v>16</v>
      </c>
      <c r="K38" s="23">
        <v>501</v>
      </c>
      <c r="L38" s="24">
        <v>899.6</v>
      </c>
      <c r="M38" s="23">
        <v>962.6</v>
      </c>
      <c r="N38" s="26">
        <f t="shared" si="0"/>
        <v>1076</v>
      </c>
      <c r="O38" s="25">
        <v>1160</v>
      </c>
      <c r="P38" s="27">
        <v>3509</v>
      </c>
      <c r="Q38" s="28" t="s">
        <v>37</v>
      </c>
      <c r="R38" s="23">
        <v>813.3</v>
      </c>
      <c r="S38" s="23">
        <v>91</v>
      </c>
      <c r="T38" s="23">
        <v>70</v>
      </c>
      <c r="U38" s="23">
        <v>106.4</v>
      </c>
      <c r="V38" s="27">
        <v>63</v>
      </c>
      <c r="W38" s="23">
        <v>0</v>
      </c>
      <c r="X38" s="10" t="s">
        <v>77</v>
      </c>
      <c r="Y38" s="29">
        <v>42</v>
      </c>
      <c r="Z38" s="30" t="s">
        <v>39</v>
      </c>
      <c r="AA38" s="27">
        <v>861.3</v>
      </c>
      <c r="AB38" s="31" t="s">
        <v>40</v>
      </c>
      <c r="AC38" s="10" t="s">
        <v>72</v>
      </c>
      <c r="AD38" s="10" t="s">
        <v>54</v>
      </c>
      <c r="AE38" s="10" t="s">
        <v>42</v>
      </c>
      <c r="AF38" s="7" t="s">
        <v>83</v>
      </c>
    </row>
    <row r="39" spans="1:32" s="7" customFormat="1" ht="27" hidden="1" customHeight="1" outlineLevel="1" x14ac:dyDescent="0.2">
      <c r="A39" s="20">
        <v>34</v>
      </c>
      <c r="B39" s="21" t="s">
        <v>34</v>
      </c>
      <c r="C39" s="20">
        <v>1</v>
      </c>
      <c r="D39" s="20">
        <v>70</v>
      </c>
      <c r="E39" s="20">
        <v>1984</v>
      </c>
      <c r="F39" s="22" t="s">
        <v>44</v>
      </c>
      <c r="G39" s="20" t="s">
        <v>45</v>
      </c>
      <c r="H39" s="20">
        <v>2</v>
      </c>
      <c r="I39" s="20">
        <v>2</v>
      </c>
      <c r="J39" s="20">
        <v>6</v>
      </c>
      <c r="K39" s="23">
        <v>186.7</v>
      </c>
      <c r="L39" s="24">
        <v>333.6</v>
      </c>
      <c r="M39" s="23">
        <v>333.6</v>
      </c>
      <c r="N39" s="26">
        <f t="shared" si="0"/>
        <v>333.6</v>
      </c>
      <c r="O39" s="25">
        <v>333.6</v>
      </c>
      <c r="P39" s="27">
        <v>1155</v>
      </c>
      <c r="Q39" s="28" t="s">
        <v>37</v>
      </c>
      <c r="R39" s="23">
        <v>231.3</v>
      </c>
      <c r="S39" s="23">
        <v>0</v>
      </c>
      <c r="T39" s="23">
        <v>0</v>
      </c>
      <c r="U39" s="23">
        <v>0</v>
      </c>
      <c r="V39" s="27">
        <v>0</v>
      </c>
      <c r="W39" s="23">
        <v>0</v>
      </c>
      <c r="X39" s="10" t="s">
        <v>38</v>
      </c>
      <c r="Y39" s="29">
        <v>68</v>
      </c>
      <c r="Z39" s="30" t="s">
        <v>80</v>
      </c>
      <c r="AA39" s="27">
        <v>449.5</v>
      </c>
      <c r="AB39" s="31" t="s">
        <v>40</v>
      </c>
      <c r="AC39" s="10" t="s">
        <v>41</v>
      </c>
      <c r="AD39" s="10"/>
      <c r="AE39" s="10" t="s">
        <v>48</v>
      </c>
      <c r="AF39" s="32"/>
    </row>
    <row r="40" spans="1:32" s="7" customFormat="1" ht="27" hidden="1" customHeight="1" outlineLevel="1" x14ac:dyDescent="0.2">
      <c r="A40" s="20">
        <v>35</v>
      </c>
      <c r="B40" s="21" t="s">
        <v>34</v>
      </c>
      <c r="C40" s="20">
        <v>1</v>
      </c>
      <c r="D40" s="20">
        <v>71</v>
      </c>
      <c r="E40" s="20">
        <v>1983</v>
      </c>
      <c r="F40" s="22" t="s">
        <v>35</v>
      </c>
      <c r="G40" s="20" t="s">
        <v>36</v>
      </c>
      <c r="H40" s="20">
        <v>2</v>
      </c>
      <c r="I40" s="20">
        <v>2</v>
      </c>
      <c r="J40" s="20">
        <v>16</v>
      </c>
      <c r="K40" s="23">
        <v>492.4</v>
      </c>
      <c r="L40" s="24">
        <v>897.1</v>
      </c>
      <c r="M40" s="23">
        <v>960.1</v>
      </c>
      <c r="N40" s="26">
        <f t="shared" si="0"/>
        <v>1076.5999999999999</v>
      </c>
      <c r="O40" s="25">
        <v>1167.5</v>
      </c>
      <c r="P40" s="27">
        <v>3516</v>
      </c>
      <c r="Q40" s="28" t="s">
        <v>37</v>
      </c>
      <c r="R40" s="23">
        <v>763.2</v>
      </c>
      <c r="S40" s="23">
        <v>120.9</v>
      </c>
      <c r="T40" s="23">
        <v>93</v>
      </c>
      <c r="U40" s="23">
        <v>86.5</v>
      </c>
      <c r="V40" s="27">
        <v>63</v>
      </c>
      <c r="W40" s="23">
        <v>0</v>
      </c>
      <c r="X40" s="10" t="s">
        <v>38</v>
      </c>
      <c r="Y40" s="29">
        <v>55</v>
      </c>
      <c r="Z40" s="30" t="s">
        <v>39</v>
      </c>
      <c r="AA40" s="27">
        <v>1485.9</v>
      </c>
      <c r="AB40" s="31" t="s">
        <v>40</v>
      </c>
      <c r="AC40" s="10" t="s">
        <v>41</v>
      </c>
      <c r="AD40" s="10"/>
      <c r="AE40" s="10" t="s">
        <v>76</v>
      </c>
      <c r="AF40" s="32"/>
    </row>
    <row r="41" spans="1:32" s="7" customFormat="1" ht="27" hidden="1" customHeight="1" outlineLevel="1" x14ac:dyDescent="0.2">
      <c r="A41" s="20">
        <v>36</v>
      </c>
      <c r="B41" s="21" t="s">
        <v>34</v>
      </c>
      <c r="C41" s="20">
        <v>1</v>
      </c>
      <c r="D41" s="20">
        <v>73</v>
      </c>
      <c r="E41" s="20">
        <v>1983</v>
      </c>
      <c r="F41" s="22" t="s">
        <v>35</v>
      </c>
      <c r="G41" s="20" t="s">
        <v>36</v>
      </c>
      <c r="H41" s="20">
        <v>2</v>
      </c>
      <c r="I41" s="20">
        <v>2</v>
      </c>
      <c r="J41" s="20">
        <v>16</v>
      </c>
      <c r="K41" s="23">
        <v>502.1</v>
      </c>
      <c r="L41" s="24">
        <v>900.5</v>
      </c>
      <c r="M41" s="23">
        <v>963.5</v>
      </c>
      <c r="N41" s="26">
        <f t="shared" si="0"/>
        <v>1075.3</v>
      </c>
      <c r="O41" s="25">
        <v>1159.06</v>
      </c>
      <c r="P41" s="27">
        <v>3504</v>
      </c>
      <c r="Q41" s="28" t="s">
        <v>37</v>
      </c>
      <c r="R41" s="23">
        <v>771.2</v>
      </c>
      <c r="S41" s="23">
        <v>90</v>
      </c>
      <c r="T41" s="23">
        <v>69.2</v>
      </c>
      <c r="U41" s="23">
        <v>105.6</v>
      </c>
      <c r="V41" s="27">
        <v>63</v>
      </c>
      <c r="W41" s="23">
        <v>0</v>
      </c>
      <c r="X41" s="10" t="s">
        <v>38</v>
      </c>
      <c r="Y41" s="29">
        <v>45</v>
      </c>
      <c r="Z41" s="30" t="s">
        <v>39</v>
      </c>
      <c r="AA41" s="27">
        <v>913.9</v>
      </c>
      <c r="AB41" s="31" t="s">
        <v>40</v>
      </c>
      <c r="AC41" s="10" t="s">
        <v>41</v>
      </c>
      <c r="AD41" s="10"/>
      <c r="AE41" s="10" t="s">
        <v>42</v>
      </c>
    </row>
    <row r="42" spans="1:32" s="41" customFormat="1" ht="27" hidden="1" customHeight="1" outlineLevel="1" x14ac:dyDescent="0.2">
      <c r="A42" s="20">
        <v>37</v>
      </c>
      <c r="B42" s="21" t="s">
        <v>34</v>
      </c>
      <c r="C42" s="20">
        <v>1</v>
      </c>
      <c r="D42" s="20">
        <v>81</v>
      </c>
      <c r="E42" s="20">
        <v>1987</v>
      </c>
      <c r="F42" s="22" t="s">
        <v>44</v>
      </c>
      <c r="G42" s="20" t="s">
        <v>45</v>
      </c>
      <c r="H42" s="20">
        <v>3</v>
      </c>
      <c r="I42" s="20">
        <v>2</v>
      </c>
      <c r="J42" s="20">
        <v>12</v>
      </c>
      <c r="K42" s="23">
        <v>384.6</v>
      </c>
      <c r="L42" s="24">
        <v>728.8</v>
      </c>
      <c r="M42" s="23">
        <v>775.6</v>
      </c>
      <c r="N42" s="26">
        <f t="shared" si="0"/>
        <v>823.69999999999993</v>
      </c>
      <c r="O42" s="25">
        <v>895.25</v>
      </c>
      <c r="P42" s="27">
        <v>2568</v>
      </c>
      <c r="Q42" s="28" t="s">
        <v>84</v>
      </c>
      <c r="R42" s="23">
        <v>596.1</v>
      </c>
      <c r="S42" s="23">
        <v>107.3</v>
      </c>
      <c r="T42" s="23">
        <v>82.5</v>
      </c>
      <c r="U42" s="23">
        <v>12.4</v>
      </c>
      <c r="V42" s="27">
        <v>0</v>
      </c>
      <c r="W42" s="23">
        <v>46.8</v>
      </c>
      <c r="X42" s="10" t="s">
        <v>38</v>
      </c>
      <c r="Y42" s="29">
        <v>66</v>
      </c>
      <c r="Z42" s="30" t="s">
        <v>81</v>
      </c>
      <c r="AA42" s="27">
        <v>907.9</v>
      </c>
      <c r="AB42" s="31" t="s">
        <v>40</v>
      </c>
      <c r="AC42" s="10" t="s">
        <v>41</v>
      </c>
      <c r="AD42" s="10"/>
      <c r="AE42" s="10" t="s">
        <v>82</v>
      </c>
    </row>
    <row r="43" spans="1:32" s="7" customFormat="1" ht="27" customHeight="1" outlineLevel="1" x14ac:dyDescent="0.2">
      <c r="A43" s="20">
        <v>8</v>
      </c>
      <c r="B43" s="21" t="s">
        <v>85</v>
      </c>
      <c r="C43" s="20">
        <v>1</v>
      </c>
      <c r="D43" s="20" t="s">
        <v>86</v>
      </c>
      <c r="E43" s="20">
        <v>1983</v>
      </c>
      <c r="F43" s="22" t="s">
        <v>44</v>
      </c>
      <c r="G43" s="20" t="s">
        <v>45</v>
      </c>
      <c r="H43" s="20">
        <v>1</v>
      </c>
      <c r="I43" s="20">
        <v>2</v>
      </c>
      <c r="J43" s="20">
        <v>17</v>
      </c>
      <c r="K43" s="23">
        <v>288.8</v>
      </c>
      <c r="L43" s="24">
        <v>442.7</v>
      </c>
      <c r="M43" s="23">
        <v>468.5</v>
      </c>
      <c r="N43" s="26">
        <f t="shared" si="0"/>
        <v>661.19999999999993</v>
      </c>
      <c r="O43" s="25">
        <v>694.83</v>
      </c>
      <c r="P43" s="27">
        <v>2614</v>
      </c>
      <c r="Q43" s="28" t="s">
        <v>78</v>
      </c>
      <c r="R43" s="23">
        <v>443.5</v>
      </c>
      <c r="S43" s="23">
        <v>88.5</v>
      </c>
      <c r="T43" s="23">
        <v>67.099999999999994</v>
      </c>
      <c r="U43" s="23">
        <v>151.4</v>
      </c>
      <c r="V43" s="23">
        <v>13.5</v>
      </c>
      <c r="W43" s="23">
        <v>0</v>
      </c>
      <c r="X43" s="10" t="s">
        <v>38</v>
      </c>
      <c r="Y43" s="29">
        <v>56</v>
      </c>
      <c r="Z43" s="30" t="s">
        <v>53</v>
      </c>
      <c r="AA43" s="27">
        <v>609.20000000000005</v>
      </c>
      <c r="AB43" s="31" t="s">
        <v>40</v>
      </c>
      <c r="AC43" s="10" t="s">
        <v>41</v>
      </c>
      <c r="AD43" s="10"/>
      <c r="AE43" s="10" t="s">
        <v>51</v>
      </c>
      <c r="AF43" s="223">
        <v>1</v>
      </c>
    </row>
    <row r="44" spans="1:32" s="7" customFormat="1" ht="27" hidden="1" customHeight="1" outlineLevel="1" x14ac:dyDescent="0.2">
      <c r="A44" s="20">
        <v>39</v>
      </c>
      <c r="B44" s="21" t="s">
        <v>34</v>
      </c>
      <c r="C44" s="20">
        <v>1</v>
      </c>
      <c r="D44" s="20">
        <v>83</v>
      </c>
      <c r="E44" s="20">
        <v>1983</v>
      </c>
      <c r="F44" s="22" t="s">
        <v>35</v>
      </c>
      <c r="G44" s="20" t="s">
        <v>36</v>
      </c>
      <c r="H44" s="20">
        <v>2</v>
      </c>
      <c r="I44" s="20">
        <v>2</v>
      </c>
      <c r="J44" s="20">
        <v>16</v>
      </c>
      <c r="K44" s="23">
        <v>496</v>
      </c>
      <c r="L44" s="24">
        <v>905.3</v>
      </c>
      <c r="M44" s="23">
        <v>968.3</v>
      </c>
      <c r="N44" s="26">
        <f t="shared" si="0"/>
        <v>1080.3</v>
      </c>
      <c r="O44" s="25">
        <v>1164.72</v>
      </c>
      <c r="P44" s="27">
        <v>3517</v>
      </c>
      <c r="Q44" s="28" t="s">
        <v>37</v>
      </c>
      <c r="R44" s="23">
        <v>774.2</v>
      </c>
      <c r="S44" s="23">
        <v>92.8</v>
      </c>
      <c r="T44" s="23">
        <v>71.400000000000006</v>
      </c>
      <c r="U44" s="23">
        <v>103.6</v>
      </c>
      <c r="V44" s="27">
        <v>63</v>
      </c>
      <c r="W44" s="23">
        <v>0</v>
      </c>
      <c r="X44" s="10" t="s">
        <v>38</v>
      </c>
      <c r="Y44" s="29">
        <v>52</v>
      </c>
      <c r="Z44" s="30" t="s">
        <v>39</v>
      </c>
      <c r="AA44" s="27">
        <v>1121.3</v>
      </c>
      <c r="AB44" s="31" t="s">
        <v>40</v>
      </c>
      <c r="AC44" s="10" t="s">
        <v>41</v>
      </c>
      <c r="AD44" s="10"/>
      <c r="AE44" s="10" t="s">
        <v>42</v>
      </c>
    </row>
    <row r="45" spans="1:32" s="7" customFormat="1" ht="27" customHeight="1" outlineLevel="1" x14ac:dyDescent="0.2">
      <c r="A45" s="20">
        <v>9</v>
      </c>
      <c r="B45" s="21" t="s">
        <v>87</v>
      </c>
      <c r="C45" s="20">
        <v>1</v>
      </c>
      <c r="D45" s="20">
        <v>84</v>
      </c>
      <c r="E45" s="20">
        <v>1986</v>
      </c>
      <c r="F45" s="22" t="s">
        <v>44</v>
      </c>
      <c r="G45" s="20" t="s">
        <v>45</v>
      </c>
      <c r="H45" s="20">
        <v>2</v>
      </c>
      <c r="I45" s="20">
        <v>2</v>
      </c>
      <c r="J45" s="20">
        <v>12</v>
      </c>
      <c r="K45" s="23">
        <v>290.7</v>
      </c>
      <c r="L45" s="24">
        <v>511</v>
      </c>
      <c r="M45" s="23">
        <v>551.79999999999995</v>
      </c>
      <c r="N45" s="26">
        <f t="shared" si="0"/>
        <v>589.80000000000007</v>
      </c>
      <c r="O45" s="25">
        <v>651.66</v>
      </c>
      <c r="P45" s="27">
        <v>2022</v>
      </c>
      <c r="Q45" s="28" t="s">
        <v>78</v>
      </c>
      <c r="R45" s="23">
        <v>410.4</v>
      </c>
      <c r="S45" s="23">
        <v>91.3</v>
      </c>
      <c r="T45" s="23">
        <v>70.2</v>
      </c>
      <c r="U45" s="23">
        <v>8.6</v>
      </c>
      <c r="V45" s="27">
        <v>0</v>
      </c>
      <c r="W45" s="23">
        <v>40.799999999999997</v>
      </c>
      <c r="X45" s="10" t="s">
        <v>38</v>
      </c>
      <c r="Y45" s="29">
        <v>45</v>
      </c>
      <c r="Z45" s="30" t="s">
        <v>46</v>
      </c>
      <c r="AA45" s="27">
        <v>761</v>
      </c>
      <c r="AB45" s="31" t="s">
        <v>40</v>
      </c>
      <c r="AC45" s="10" t="s">
        <v>41</v>
      </c>
      <c r="AD45" s="10"/>
      <c r="AE45" s="10" t="s">
        <v>51</v>
      </c>
      <c r="AF45" s="223">
        <v>1</v>
      </c>
    </row>
    <row r="46" spans="1:32" s="7" customFormat="1" ht="27" hidden="1" customHeight="1" outlineLevel="1" x14ac:dyDescent="0.2">
      <c r="A46" s="20">
        <v>41</v>
      </c>
      <c r="B46" s="21" t="s">
        <v>34</v>
      </c>
      <c r="C46" s="20">
        <v>1</v>
      </c>
      <c r="D46" s="20">
        <v>85</v>
      </c>
      <c r="E46" s="20">
        <v>1986</v>
      </c>
      <c r="F46" s="22" t="s">
        <v>44</v>
      </c>
      <c r="G46" s="20" t="s">
        <v>45</v>
      </c>
      <c r="H46" s="20">
        <v>2</v>
      </c>
      <c r="I46" s="20">
        <v>2</v>
      </c>
      <c r="J46" s="20">
        <v>11</v>
      </c>
      <c r="K46" s="23">
        <v>278.10000000000002</v>
      </c>
      <c r="L46" s="24">
        <v>481</v>
      </c>
      <c r="M46" s="23">
        <v>512.5</v>
      </c>
      <c r="N46" s="26">
        <f t="shared" si="0"/>
        <v>541.29999999999995</v>
      </c>
      <c r="O46" s="25">
        <v>590.16999999999996</v>
      </c>
      <c r="P46" s="27">
        <v>1777</v>
      </c>
      <c r="Q46" s="28" t="s">
        <v>37</v>
      </c>
      <c r="R46" s="23">
        <v>410.4</v>
      </c>
      <c r="S46" s="23">
        <v>75.3</v>
      </c>
      <c r="T46" s="23">
        <v>57.9</v>
      </c>
      <c r="U46" s="23">
        <v>2.4</v>
      </c>
      <c r="V46" s="27">
        <v>0</v>
      </c>
      <c r="W46" s="23">
        <v>31.5</v>
      </c>
      <c r="X46" s="10" t="s">
        <v>52</v>
      </c>
      <c r="Y46" s="29">
        <v>68</v>
      </c>
      <c r="Z46" s="30" t="s">
        <v>46</v>
      </c>
      <c r="AA46" s="27">
        <v>804.9</v>
      </c>
      <c r="AB46" s="31" t="s">
        <v>40</v>
      </c>
      <c r="AC46" s="10" t="s">
        <v>54</v>
      </c>
      <c r="AD46" s="10" t="s">
        <v>54</v>
      </c>
      <c r="AE46" s="10" t="s">
        <v>47</v>
      </c>
      <c r="AF46" s="32"/>
    </row>
    <row r="47" spans="1:32" s="7" customFormat="1" ht="27" hidden="1" customHeight="1" outlineLevel="1" x14ac:dyDescent="0.2">
      <c r="A47" s="20">
        <v>42</v>
      </c>
      <c r="B47" s="21" t="s">
        <v>34</v>
      </c>
      <c r="C47" s="20">
        <v>1</v>
      </c>
      <c r="D47" s="20">
        <v>86</v>
      </c>
      <c r="E47" s="20">
        <v>1983</v>
      </c>
      <c r="F47" s="22" t="s">
        <v>35</v>
      </c>
      <c r="G47" s="20" t="s">
        <v>36</v>
      </c>
      <c r="H47" s="20">
        <v>2</v>
      </c>
      <c r="I47" s="20">
        <v>2</v>
      </c>
      <c r="J47" s="20">
        <v>16</v>
      </c>
      <c r="K47" s="23">
        <v>497.6</v>
      </c>
      <c r="L47" s="24">
        <v>899.8</v>
      </c>
      <c r="M47" s="23">
        <v>962.8</v>
      </c>
      <c r="N47" s="26">
        <f t="shared" si="0"/>
        <v>1072.8999999999999</v>
      </c>
      <c r="O47" s="25">
        <v>1162.42</v>
      </c>
      <c r="P47" s="27">
        <v>3503</v>
      </c>
      <c r="Q47" s="28" t="s">
        <v>37</v>
      </c>
      <c r="R47" s="23">
        <v>760.2</v>
      </c>
      <c r="S47" s="23">
        <v>114.9</v>
      </c>
      <c r="T47" s="23">
        <v>88.4</v>
      </c>
      <c r="U47" s="23">
        <v>84.7</v>
      </c>
      <c r="V47" s="27">
        <v>63</v>
      </c>
      <c r="W47" s="23">
        <v>0</v>
      </c>
      <c r="X47" s="10" t="s">
        <v>38</v>
      </c>
      <c r="Y47" s="29">
        <v>45</v>
      </c>
      <c r="Z47" s="30" t="s">
        <v>39</v>
      </c>
      <c r="AA47" s="27">
        <v>831.8</v>
      </c>
      <c r="AB47" s="31" t="s">
        <v>40</v>
      </c>
      <c r="AC47" s="10" t="s">
        <v>41</v>
      </c>
      <c r="AD47" s="10"/>
      <c r="AE47" s="10" t="s">
        <v>42</v>
      </c>
    </row>
    <row r="48" spans="1:32" s="7" customFormat="1" ht="27" hidden="1" customHeight="1" outlineLevel="1" x14ac:dyDescent="0.2">
      <c r="A48" s="20">
        <v>43</v>
      </c>
      <c r="B48" s="21" t="s">
        <v>34</v>
      </c>
      <c r="C48" s="20">
        <v>1</v>
      </c>
      <c r="D48" s="20">
        <v>88</v>
      </c>
      <c r="E48" s="20">
        <v>1987</v>
      </c>
      <c r="F48" s="22" t="s">
        <v>44</v>
      </c>
      <c r="G48" s="20" t="s">
        <v>45</v>
      </c>
      <c r="H48" s="20">
        <v>3</v>
      </c>
      <c r="I48" s="20">
        <v>2</v>
      </c>
      <c r="J48" s="20">
        <v>12</v>
      </c>
      <c r="K48" s="23">
        <v>399.9</v>
      </c>
      <c r="L48" s="24">
        <v>754.5</v>
      </c>
      <c r="M48" s="23">
        <v>796.5</v>
      </c>
      <c r="N48" s="26">
        <f t="shared" si="0"/>
        <v>848.8</v>
      </c>
      <c r="O48" s="25">
        <v>915.19</v>
      </c>
      <c r="P48" s="27">
        <v>2686</v>
      </c>
      <c r="Q48" s="28" t="s">
        <v>37</v>
      </c>
      <c r="R48" s="23">
        <v>623.4</v>
      </c>
      <c r="S48" s="23">
        <v>105.7</v>
      </c>
      <c r="T48" s="23">
        <v>81.3</v>
      </c>
      <c r="U48" s="23">
        <v>13</v>
      </c>
      <c r="V48" s="27">
        <v>0</v>
      </c>
      <c r="W48" s="23">
        <v>42</v>
      </c>
      <c r="X48" s="10" t="s">
        <v>38</v>
      </c>
      <c r="Y48" s="29">
        <v>66</v>
      </c>
      <c r="Z48" s="30" t="s">
        <v>81</v>
      </c>
      <c r="AA48" s="27">
        <v>939.8</v>
      </c>
      <c r="AB48" s="31" t="s">
        <v>40</v>
      </c>
      <c r="AC48" s="10" t="s">
        <v>41</v>
      </c>
      <c r="AD48" s="10"/>
      <c r="AE48" s="10" t="s">
        <v>82</v>
      </c>
    </row>
    <row r="49" spans="1:32" s="7" customFormat="1" ht="27" hidden="1" customHeight="1" outlineLevel="1" x14ac:dyDescent="0.2">
      <c r="A49" s="20">
        <v>44</v>
      </c>
      <c r="B49" s="21" t="s">
        <v>34</v>
      </c>
      <c r="C49" s="20">
        <v>1</v>
      </c>
      <c r="D49" s="20">
        <v>89</v>
      </c>
      <c r="E49" s="20">
        <v>1982</v>
      </c>
      <c r="F49" s="22" t="s">
        <v>44</v>
      </c>
      <c r="G49" s="20" t="s">
        <v>45</v>
      </c>
      <c r="H49" s="20">
        <v>3</v>
      </c>
      <c r="I49" s="20">
        <v>2</v>
      </c>
      <c r="J49" s="20">
        <v>12</v>
      </c>
      <c r="K49" s="23">
        <v>362.4</v>
      </c>
      <c r="L49" s="24">
        <v>723.1</v>
      </c>
      <c r="M49" s="23">
        <v>765.1</v>
      </c>
      <c r="N49" s="26">
        <f t="shared" si="0"/>
        <v>815.40000000000009</v>
      </c>
      <c r="O49" s="25">
        <v>881.46</v>
      </c>
      <c r="P49" s="27">
        <v>2620</v>
      </c>
      <c r="Q49" s="28" t="s">
        <v>37</v>
      </c>
      <c r="R49" s="23">
        <v>602.1</v>
      </c>
      <c r="S49" s="23">
        <v>104.3</v>
      </c>
      <c r="T49" s="23">
        <v>80.2</v>
      </c>
      <c r="U49" s="23">
        <v>12.1</v>
      </c>
      <c r="V49" s="27">
        <v>0</v>
      </c>
      <c r="W49" s="23">
        <v>42</v>
      </c>
      <c r="X49" s="10" t="s">
        <v>38</v>
      </c>
      <c r="Y49" s="29">
        <v>70</v>
      </c>
      <c r="Z49" s="30" t="s">
        <v>53</v>
      </c>
      <c r="AA49" s="27">
        <v>1212.7</v>
      </c>
      <c r="AB49" s="31" t="s">
        <v>40</v>
      </c>
      <c r="AC49" s="10" t="s">
        <v>41</v>
      </c>
      <c r="AD49" s="10"/>
      <c r="AE49" s="10" t="s">
        <v>48</v>
      </c>
    </row>
    <row r="50" spans="1:32" s="7" customFormat="1" ht="34.5" customHeight="1" outlineLevel="1" x14ac:dyDescent="0.2">
      <c r="A50" s="20">
        <v>10</v>
      </c>
      <c r="B50" s="21" t="s">
        <v>34</v>
      </c>
      <c r="C50" s="20">
        <v>1</v>
      </c>
      <c r="D50" s="34" t="s">
        <v>88</v>
      </c>
      <c r="E50" s="20">
        <v>2005</v>
      </c>
      <c r="F50" s="22" t="s">
        <v>89</v>
      </c>
      <c r="G50" s="20" t="s">
        <v>45</v>
      </c>
      <c r="H50" s="20">
        <v>4</v>
      </c>
      <c r="I50" s="20">
        <v>4</v>
      </c>
      <c r="J50" s="20">
        <v>60</v>
      </c>
      <c r="K50" s="23">
        <v>1824.1</v>
      </c>
      <c r="L50" s="24">
        <v>3652.3</v>
      </c>
      <c r="M50" s="23">
        <v>3871.8</v>
      </c>
      <c r="N50" s="26">
        <f t="shared" si="0"/>
        <v>4179.4000000000005</v>
      </c>
      <c r="O50" s="23">
        <v>4341.3999999999996</v>
      </c>
      <c r="P50" s="27">
        <v>18917</v>
      </c>
      <c r="Q50" s="28" t="s">
        <v>90</v>
      </c>
      <c r="R50" s="23">
        <v>1342.7</v>
      </c>
      <c r="S50" s="23">
        <v>285.3</v>
      </c>
      <c r="T50" s="23">
        <v>219.5</v>
      </c>
      <c r="U50" s="23">
        <v>307.60000000000002</v>
      </c>
      <c r="V50" s="23">
        <v>162</v>
      </c>
      <c r="W50" s="23">
        <v>0</v>
      </c>
      <c r="X50" s="10" t="s">
        <v>91</v>
      </c>
      <c r="Y50" s="29"/>
      <c r="Z50" s="30" t="s">
        <v>92</v>
      </c>
      <c r="AA50" s="27">
        <v>7251.2</v>
      </c>
      <c r="AB50" s="31" t="s">
        <v>40</v>
      </c>
      <c r="AC50" s="10" t="s">
        <v>72</v>
      </c>
      <c r="AD50" s="10"/>
      <c r="AE50" s="10" t="s">
        <v>51</v>
      </c>
      <c r="AF50" s="223">
        <v>1</v>
      </c>
    </row>
    <row r="51" spans="1:32" s="7" customFormat="1" ht="48" customHeight="1" outlineLevel="1" x14ac:dyDescent="0.2">
      <c r="A51" s="20">
        <v>11</v>
      </c>
      <c r="B51" s="21" t="s">
        <v>93</v>
      </c>
      <c r="C51" s="20">
        <v>1</v>
      </c>
      <c r="D51" s="34" t="s">
        <v>94</v>
      </c>
      <c r="E51" s="20">
        <v>2004</v>
      </c>
      <c r="F51" s="22" t="s">
        <v>95</v>
      </c>
      <c r="G51" s="20" t="s">
        <v>96</v>
      </c>
      <c r="H51" s="20">
        <v>1</v>
      </c>
      <c r="I51" s="20">
        <v>4</v>
      </c>
      <c r="J51" s="20">
        <v>36</v>
      </c>
      <c r="K51" s="23">
        <v>684.1</v>
      </c>
      <c r="L51" s="24">
        <v>1322</v>
      </c>
      <c r="M51" s="23">
        <v>1331.8</v>
      </c>
      <c r="N51" s="26">
        <f t="shared" si="0"/>
        <v>1731.9</v>
      </c>
      <c r="O51" s="25">
        <v>2289.1</v>
      </c>
      <c r="P51" s="42">
        <v>11028</v>
      </c>
      <c r="Q51" s="28" t="s">
        <v>97</v>
      </c>
      <c r="R51" s="23">
        <v>946.1</v>
      </c>
      <c r="S51" s="25">
        <v>100.36000000000001</v>
      </c>
      <c r="T51" s="27">
        <v>77.2</v>
      </c>
      <c r="U51" s="23">
        <v>332.7</v>
      </c>
      <c r="V51" s="23">
        <v>19.600000000000001</v>
      </c>
      <c r="W51" s="23">
        <v>0</v>
      </c>
      <c r="X51" s="10" t="s">
        <v>38</v>
      </c>
      <c r="Y51" s="29">
        <v>0</v>
      </c>
      <c r="Z51" s="30" t="s">
        <v>98</v>
      </c>
      <c r="AA51" s="27">
        <v>2188.8000000000002</v>
      </c>
      <c r="AB51" s="31" t="s">
        <v>40</v>
      </c>
      <c r="AC51" s="10" t="s">
        <v>41</v>
      </c>
      <c r="AD51" s="10"/>
      <c r="AE51" s="10" t="s">
        <v>51</v>
      </c>
      <c r="AF51" s="223">
        <v>1</v>
      </c>
    </row>
    <row r="52" spans="1:32" s="7" customFormat="1" ht="31.5" hidden="1" customHeight="1" x14ac:dyDescent="0.2">
      <c r="A52" s="20"/>
      <c r="B52" s="43" t="s">
        <v>99</v>
      </c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44"/>
      <c r="N52" s="46"/>
      <c r="O52" s="44"/>
      <c r="P52" s="44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4"/>
      <c r="AC52" s="44"/>
      <c r="AD52" s="44"/>
      <c r="AE52" s="44"/>
    </row>
    <row r="53" spans="1:32" s="7" customFormat="1" ht="31.5" hidden="1" customHeight="1" x14ac:dyDescent="0.2">
      <c r="A53" s="20"/>
      <c r="B53" s="43" t="s">
        <v>100</v>
      </c>
      <c r="C53" s="44">
        <f>C14</f>
        <v>1</v>
      </c>
      <c r="D53" s="44"/>
      <c r="E53" s="44"/>
      <c r="F53" s="44"/>
      <c r="G53" s="44"/>
      <c r="H53" s="44">
        <f t="shared" ref="H53:P53" si="1">H14</f>
        <v>2</v>
      </c>
      <c r="I53" s="44">
        <f t="shared" si="1"/>
        <v>2</v>
      </c>
      <c r="J53" s="44">
        <f t="shared" si="1"/>
        <v>8</v>
      </c>
      <c r="K53" s="44">
        <f t="shared" si="1"/>
        <v>253.4</v>
      </c>
      <c r="L53" s="45">
        <f t="shared" si="1"/>
        <v>487.5</v>
      </c>
      <c r="M53" s="44">
        <f t="shared" si="1"/>
        <v>515.5</v>
      </c>
      <c r="N53" s="46">
        <f t="shared" si="1"/>
        <v>548.9</v>
      </c>
      <c r="O53" s="44">
        <f t="shared" si="1"/>
        <v>592.79999999999995</v>
      </c>
      <c r="P53" s="44">
        <f t="shared" si="1"/>
        <v>1743</v>
      </c>
      <c r="Q53" s="44"/>
      <c r="R53" s="44">
        <f t="shared" ref="R53:W53" si="2">R14</f>
        <v>355.1</v>
      </c>
      <c r="S53" s="44">
        <f t="shared" si="2"/>
        <v>68.900000000000006</v>
      </c>
      <c r="T53" s="44">
        <f t="shared" si="2"/>
        <v>53</v>
      </c>
      <c r="U53" s="44">
        <f t="shared" si="2"/>
        <v>8.4</v>
      </c>
      <c r="V53" s="44">
        <f t="shared" si="2"/>
        <v>0</v>
      </c>
      <c r="W53" s="44">
        <f t="shared" si="2"/>
        <v>28</v>
      </c>
      <c r="X53" s="44"/>
      <c r="Y53" s="44"/>
      <c r="Z53" s="44"/>
      <c r="AA53" s="44">
        <f>AA14</f>
        <v>805.4</v>
      </c>
      <c r="AB53" s="44"/>
      <c r="AC53" s="44"/>
      <c r="AD53" s="44"/>
      <c r="AE53" s="44"/>
    </row>
    <row r="54" spans="1:32" s="7" customFormat="1" ht="33.75" hidden="1" customHeight="1" x14ac:dyDescent="0.2">
      <c r="A54" s="20"/>
      <c r="B54" s="43" t="s">
        <v>101</v>
      </c>
      <c r="C54" s="44">
        <f>C7+C10+C11+C20+C28+C29+C32+C36+C37+C38+C41+C44+C47</f>
        <v>13</v>
      </c>
      <c r="D54" s="44"/>
      <c r="E54" s="44">
        <f>E7+E10+E11+E20+E28+E29+E32+E36+E37+E38+E41+E44+E47</f>
        <v>25794</v>
      </c>
      <c r="F54" s="44"/>
      <c r="G54" s="44"/>
      <c r="H54" s="44">
        <f t="shared" ref="H54:P54" si="3">H7+H10+H11+H20+H28+H29+H32+H36+H37+H38+H41+H44+H47</f>
        <v>27</v>
      </c>
      <c r="I54" s="44">
        <f t="shared" si="3"/>
        <v>26</v>
      </c>
      <c r="J54" s="44">
        <f t="shared" si="3"/>
        <v>199</v>
      </c>
      <c r="K54" s="44">
        <f t="shared" si="3"/>
        <v>6105.9000000000005</v>
      </c>
      <c r="L54" s="45">
        <f t="shared" si="3"/>
        <v>11133</v>
      </c>
      <c r="M54" s="44">
        <f t="shared" si="3"/>
        <v>11892.3</v>
      </c>
      <c r="N54" s="46">
        <f t="shared" si="3"/>
        <v>13231.599999999997</v>
      </c>
      <c r="O54" s="44">
        <f t="shared" si="3"/>
        <v>14274.669999999998</v>
      </c>
      <c r="P54" s="44">
        <f t="shared" si="3"/>
        <v>43092</v>
      </c>
      <c r="Q54" s="44"/>
      <c r="R54" s="44">
        <f t="shared" ref="R54:W54" si="4">R7+R10+R11+R20+R28+R29+R32+R36+R37+R38+R41+R44+R47</f>
        <v>9619.3000000000011</v>
      </c>
      <c r="S54" s="44">
        <f t="shared" si="4"/>
        <v>1229.6600000000001</v>
      </c>
      <c r="T54" s="44">
        <f t="shared" si="4"/>
        <v>945.90000000000009</v>
      </c>
      <c r="U54" s="44">
        <f t="shared" si="4"/>
        <v>1152.7</v>
      </c>
      <c r="V54" s="44">
        <f t="shared" si="4"/>
        <v>682.5</v>
      </c>
      <c r="W54" s="44">
        <f t="shared" si="4"/>
        <v>76.8</v>
      </c>
      <c r="X54" s="44"/>
      <c r="Y54" s="44">
        <f>Y7+Y10+Y11+Y20+Y28+Y29+Y32+Y36+Y37+Y38+Y41+Y44+Y47</f>
        <v>665</v>
      </c>
      <c r="Z54" s="44"/>
      <c r="AA54" s="44">
        <f>AA7+AA10+AA11+AA20+AA28+AA29+AA32+AA36+AA37+AA38+AA41+AA44+AA47</f>
        <v>15061.399999999998</v>
      </c>
      <c r="AB54" s="44"/>
      <c r="AC54" s="44"/>
      <c r="AD54" s="44"/>
      <c r="AE54" s="44"/>
    </row>
    <row r="55" spans="1:32" s="7" customFormat="1" ht="33.75" hidden="1" customHeight="1" x14ac:dyDescent="0.2">
      <c r="A55" s="20"/>
      <c r="B55" s="43" t="s">
        <v>102</v>
      </c>
      <c r="C55" s="44">
        <f>C9+C13+C15+C19+C21+C22+C25+C26+C30+C34+C39+C49+C35+C42+C48+C8+C31+C46</f>
        <v>18</v>
      </c>
      <c r="D55" s="44"/>
      <c r="E55" s="44"/>
      <c r="F55" s="44"/>
      <c r="G55" s="44"/>
      <c r="H55" s="44">
        <f>H9+H13+H15+H19+H21+H22+H25+H26+H30+H34+H39+H49+H35+H42+H48+H8+H31+H46</f>
        <v>47</v>
      </c>
      <c r="I55" s="44"/>
      <c r="J55" s="44">
        <f t="shared" ref="J55:P55" si="5">J9+J13+J15+J19+J21+J22+J25+J26+J30+J34+J39+J49+J35+J42+J48+J8+J31+J46</f>
        <v>209</v>
      </c>
      <c r="K55" s="44">
        <f t="shared" si="5"/>
        <v>6607.3000000000011</v>
      </c>
      <c r="L55" s="45">
        <f t="shared" si="5"/>
        <v>12288.999999999998</v>
      </c>
      <c r="M55" s="44">
        <f t="shared" si="5"/>
        <v>12983.4</v>
      </c>
      <c r="N55" s="46">
        <f t="shared" si="5"/>
        <v>13973.199999999999</v>
      </c>
      <c r="O55" s="44">
        <f t="shared" si="5"/>
        <v>14955.16</v>
      </c>
      <c r="P55" s="44">
        <f t="shared" si="5"/>
        <v>45153</v>
      </c>
      <c r="Q55" s="44"/>
      <c r="R55" s="44">
        <f t="shared" ref="R55:W55" si="6">R9+R13+R15+R19+R21+R22+R25+R26+R30+R34+R39+R49+R35+R42+R48+R8+R31+R46</f>
        <v>10253.699999999999</v>
      </c>
      <c r="S55" s="44">
        <f t="shared" si="6"/>
        <v>1634.1</v>
      </c>
      <c r="T55" s="44">
        <f t="shared" si="6"/>
        <v>1234.2000000000003</v>
      </c>
      <c r="U55" s="44">
        <f t="shared" si="6"/>
        <v>450</v>
      </c>
      <c r="V55" s="44">
        <f t="shared" si="6"/>
        <v>192.5</v>
      </c>
      <c r="W55" s="44">
        <f t="shared" si="6"/>
        <v>501.90000000000003</v>
      </c>
      <c r="X55" s="44"/>
      <c r="Y55" s="44">
        <f>Y9+Y13+Y15+Y19+Y21+Y22+Y25+Y26+Y30+Y34+Y39+Y49+Y35+Y42+Y48+Y8+Y31+Y46</f>
        <v>1212</v>
      </c>
      <c r="Z55" s="44"/>
      <c r="AA55" s="44">
        <f>AA9+AA13+AA15+AA19+AA21+AA22+AA25+AA26+AA30+AA34+AA39+AA49+AA35+AA42+AA48+AA8+AA31+AA46</f>
        <v>19117.800000000003</v>
      </c>
      <c r="AB55" s="44"/>
      <c r="AC55" s="44"/>
      <c r="AD55" s="44"/>
      <c r="AE55" s="44"/>
    </row>
    <row r="56" spans="1:32" s="7" customFormat="1" ht="33.75" hidden="1" customHeight="1" x14ac:dyDescent="0.2">
      <c r="A56" s="20"/>
      <c r="B56" s="43" t="s">
        <v>103</v>
      </c>
      <c r="C56" s="44">
        <f>C40+C27</f>
        <v>2</v>
      </c>
      <c r="D56" s="44">
        <f>D40+D27</f>
        <v>113</v>
      </c>
      <c r="E56" s="44">
        <f>E40+E27</f>
        <v>3967</v>
      </c>
      <c r="F56" s="44"/>
      <c r="G56" s="44"/>
      <c r="H56" s="44">
        <f t="shared" ref="H56:P56" si="7">H40+H27</f>
        <v>5</v>
      </c>
      <c r="I56" s="44">
        <f t="shared" si="7"/>
        <v>4</v>
      </c>
      <c r="J56" s="44">
        <f t="shared" si="7"/>
        <v>28</v>
      </c>
      <c r="K56" s="44">
        <f t="shared" si="7"/>
        <v>892.7</v>
      </c>
      <c r="L56" s="45">
        <f t="shared" si="7"/>
        <v>1650</v>
      </c>
      <c r="M56" s="44">
        <f t="shared" si="7"/>
        <v>1758.6</v>
      </c>
      <c r="N56" s="46">
        <f t="shared" si="7"/>
        <v>1923</v>
      </c>
      <c r="O56" s="44">
        <f t="shared" si="7"/>
        <v>2083.77</v>
      </c>
      <c r="P56" s="44">
        <f t="shared" si="7"/>
        <v>6380</v>
      </c>
      <c r="Q56" s="44"/>
      <c r="R56" s="44">
        <f t="shared" ref="R56:W56" si="8">R40+R27</f>
        <v>1393.4</v>
      </c>
      <c r="S56" s="44">
        <f t="shared" si="8"/>
        <v>226.10000000000002</v>
      </c>
      <c r="T56" s="44">
        <f t="shared" si="8"/>
        <v>173.9</v>
      </c>
      <c r="U56" s="44">
        <f t="shared" si="8"/>
        <v>99.1</v>
      </c>
      <c r="V56" s="44">
        <f t="shared" si="8"/>
        <v>108.6</v>
      </c>
      <c r="W56" s="44">
        <f t="shared" si="8"/>
        <v>0</v>
      </c>
      <c r="X56" s="44"/>
      <c r="Y56" s="44">
        <f>Y40+Y27</f>
        <v>101</v>
      </c>
      <c r="Z56" s="44"/>
      <c r="AA56" s="44">
        <f>AA40+AA27</f>
        <v>2276.8000000000002</v>
      </c>
      <c r="AB56" s="44"/>
      <c r="AC56" s="44"/>
      <c r="AD56" s="44"/>
      <c r="AE56" s="44"/>
    </row>
    <row r="57" spans="1:32" s="55" customFormat="1" ht="35.25" hidden="1" customHeight="1" x14ac:dyDescent="0.2">
      <c r="A57" s="49"/>
      <c r="B57" s="50" t="s">
        <v>104</v>
      </c>
      <c r="C57" s="49">
        <f>SUM(C7:C8,C9:C51)</f>
        <v>45</v>
      </c>
      <c r="D57" s="49"/>
      <c r="E57" s="49"/>
      <c r="F57" s="49"/>
      <c r="G57" s="49"/>
      <c r="H57" s="49">
        <f>SUM(H7:H8,H9:H51)</f>
        <v>109</v>
      </c>
      <c r="I57" s="49"/>
      <c r="J57" s="49">
        <f t="shared" ref="J57:P57" si="9">SUM(J7:J8,J9:J51)</f>
        <v>889</v>
      </c>
      <c r="K57" s="51">
        <f t="shared" si="9"/>
        <v>26299.699999999993</v>
      </c>
      <c r="L57" s="52">
        <f t="shared" si="9"/>
        <v>49132.3</v>
      </c>
      <c r="M57" s="47">
        <f t="shared" si="9"/>
        <v>52347.100000000006</v>
      </c>
      <c r="N57" s="53">
        <f t="shared" si="9"/>
        <v>57891.500000000007</v>
      </c>
      <c r="O57" s="47">
        <f t="shared" si="9"/>
        <v>60845.180000000008</v>
      </c>
      <c r="P57" s="51">
        <f t="shared" si="9"/>
        <v>218153</v>
      </c>
      <c r="Q57" s="51"/>
      <c r="R57" s="51">
        <f t="shared" ref="R57:W57" si="10">SUM(R7:R8,R9:R51)</f>
        <v>27939.800000000003</v>
      </c>
      <c r="S57" s="51">
        <f t="shared" si="10"/>
        <v>4781.0600000000004</v>
      </c>
      <c r="T57" s="51">
        <f t="shared" si="10"/>
        <v>3651.8999999999996</v>
      </c>
      <c r="U57" s="51">
        <f t="shared" si="10"/>
        <v>5107.3</v>
      </c>
      <c r="V57" s="51">
        <f t="shared" si="10"/>
        <v>2093</v>
      </c>
      <c r="W57" s="51">
        <f t="shared" si="10"/>
        <v>647.5</v>
      </c>
      <c r="X57" s="51"/>
      <c r="Y57" s="51"/>
      <c r="Z57" s="54"/>
      <c r="AA57" s="51">
        <f>SUM(AA7:AA8,AA9:AA51)</f>
        <v>57503.900000000009</v>
      </c>
      <c r="AB57" s="49"/>
      <c r="AC57" s="49"/>
      <c r="AD57" s="49"/>
      <c r="AE57" s="49"/>
    </row>
    <row r="58" spans="1:32" s="7" customFormat="1" ht="39.75" hidden="1" customHeight="1" x14ac:dyDescent="0.2">
      <c r="A58" s="44"/>
      <c r="B58" s="43" t="s">
        <v>105</v>
      </c>
      <c r="C58" s="44">
        <f>SUM(C7:C12,C14:C15,C19:C22,C25:C27,C29:C30,C32:C37,C39:C45,C47:C49)</f>
        <v>33</v>
      </c>
      <c r="D58" s="44"/>
      <c r="E58" s="44"/>
      <c r="F58" s="44"/>
      <c r="G58" s="44"/>
      <c r="H58" s="44">
        <f>SUM(H7:H12,H14:H15,H19:H22,H25:H27,H29:H30,H32:H37,H39:H45,H47:H49)</f>
        <v>77</v>
      </c>
      <c r="I58" s="44"/>
      <c r="J58" s="44">
        <f t="shared" ref="J58:P58" si="11">SUM(J7:J12,J14:J15,J19:J22,J25:J27,J29:J30,J32:J37,J39:J45,J47:J49)</f>
        <v>430</v>
      </c>
      <c r="K58" s="44">
        <f t="shared" si="11"/>
        <v>13116.1</v>
      </c>
      <c r="L58" s="56">
        <f t="shared" si="11"/>
        <v>23936.599999999991</v>
      </c>
      <c r="M58" s="57">
        <f t="shared" si="11"/>
        <v>25459.999999999989</v>
      </c>
      <c r="N58" s="58">
        <f t="shared" si="11"/>
        <v>27924.5</v>
      </c>
      <c r="O58" s="57">
        <f t="shared" si="11"/>
        <v>30029.52</v>
      </c>
      <c r="P58" s="57">
        <f t="shared" si="11"/>
        <v>91854</v>
      </c>
      <c r="Q58" s="57"/>
      <c r="R58" s="57">
        <f t="shared" ref="R58:W58" si="12">SUM(R7:R12,R14:R15,R19:R22,R25:R27,R29:R30,R32:R37,R39:R45,R47:R49)</f>
        <v>20398.200000000004</v>
      </c>
      <c r="S58" s="57">
        <f t="shared" si="12"/>
        <v>2965.6600000000012</v>
      </c>
      <c r="T58" s="57">
        <f t="shared" si="12"/>
        <v>2255.4</v>
      </c>
      <c r="U58" s="57">
        <f t="shared" si="12"/>
        <v>1732.5</v>
      </c>
      <c r="V58" s="57">
        <f t="shared" si="12"/>
        <v>1010.3</v>
      </c>
      <c r="W58" s="57">
        <f t="shared" si="12"/>
        <v>500.8</v>
      </c>
      <c r="X58" s="57"/>
      <c r="Y58" s="57"/>
      <c r="Z58" s="57"/>
      <c r="AA58" s="57">
        <f>SUM(AA7:AA12,AA14:AA15,AA19:AA22,AA25:AA27,AA29:AA30,AA32:AA37,AA39:AA45,AA47:AA49)</f>
        <v>34974.400000000009</v>
      </c>
      <c r="AB58" s="44"/>
      <c r="AC58" s="44"/>
      <c r="AD58" s="44"/>
      <c r="AE58" s="44"/>
    </row>
    <row r="59" spans="1:32" s="7" customFormat="1" ht="42.75" hidden="1" customHeight="1" x14ac:dyDescent="0.2">
      <c r="A59" s="44"/>
      <c r="B59" s="43" t="s">
        <v>106</v>
      </c>
      <c r="C59" s="44">
        <f>SUM(C51)</f>
        <v>1</v>
      </c>
      <c r="D59" s="44"/>
      <c r="E59" s="44"/>
      <c r="F59" s="44"/>
      <c r="G59" s="44"/>
      <c r="H59" s="44">
        <f>SUM(H51)</f>
        <v>1</v>
      </c>
      <c r="I59" s="44"/>
      <c r="J59" s="44">
        <f t="shared" ref="J59:P59" si="13">SUM(J51)</f>
        <v>36</v>
      </c>
      <c r="K59" s="47">
        <f t="shared" si="13"/>
        <v>684.1</v>
      </c>
      <c r="L59" s="52">
        <f t="shared" si="13"/>
        <v>1322</v>
      </c>
      <c r="M59" s="47">
        <f t="shared" si="13"/>
        <v>1331.8</v>
      </c>
      <c r="N59" s="53">
        <f t="shared" si="13"/>
        <v>1731.9</v>
      </c>
      <c r="O59" s="47">
        <f t="shared" si="13"/>
        <v>2289.1</v>
      </c>
      <c r="P59" s="47">
        <f t="shared" si="13"/>
        <v>11028</v>
      </c>
      <c r="Q59" s="47"/>
      <c r="R59" s="47">
        <f t="shared" ref="R59:W59" si="14">SUM(R51)</f>
        <v>946.1</v>
      </c>
      <c r="S59" s="47">
        <f t="shared" si="14"/>
        <v>100.36000000000001</v>
      </c>
      <c r="T59" s="47">
        <f t="shared" si="14"/>
        <v>77.2</v>
      </c>
      <c r="U59" s="47">
        <f t="shared" si="14"/>
        <v>332.7</v>
      </c>
      <c r="V59" s="47">
        <f t="shared" si="14"/>
        <v>19.600000000000001</v>
      </c>
      <c r="W59" s="47">
        <f t="shared" si="14"/>
        <v>0</v>
      </c>
      <c r="X59" s="47"/>
      <c r="Y59" s="47"/>
      <c r="Z59" s="48"/>
      <c r="AA59" s="47">
        <f>SUM(AA51)</f>
        <v>2188.8000000000002</v>
      </c>
      <c r="AB59" s="44"/>
      <c r="AC59" s="44"/>
      <c r="AD59" s="44"/>
      <c r="AE59" s="44"/>
    </row>
    <row r="60" spans="1:32" s="7" customFormat="1" ht="44.25" hidden="1" customHeight="1" x14ac:dyDescent="0.2">
      <c r="A60" s="44"/>
      <c r="B60" s="43" t="s">
        <v>107</v>
      </c>
      <c r="C60" s="44">
        <f>SUM(C13,C46)</f>
        <v>2</v>
      </c>
      <c r="D60" s="44"/>
      <c r="E60" s="44"/>
      <c r="F60" s="44"/>
      <c r="G60" s="44"/>
      <c r="H60" s="44">
        <f>SUM(H13,H46)</f>
        <v>5</v>
      </c>
      <c r="I60" s="44"/>
      <c r="J60" s="44">
        <f t="shared" ref="J60:P60" si="15">SUM(J13,J46)</f>
        <v>23</v>
      </c>
      <c r="K60" s="47">
        <f t="shared" si="15"/>
        <v>672.5</v>
      </c>
      <c r="L60" s="52">
        <f t="shared" si="15"/>
        <v>1235.4000000000001</v>
      </c>
      <c r="M60" s="47">
        <f t="shared" si="15"/>
        <v>1308.9000000000001</v>
      </c>
      <c r="N60" s="53">
        <f t="shared" si="15"/>
        <v>1387.8</v>
      </c>
      <c r="O60" s="47">
        <f t="shared" si="15"/>
        <v>1502.55</v>
      </c>
      <c r="P60" s="47">
        <f t="shared" si="15"/>
        <v>4397</v>
      </c>
      <c r="Q60" s="47"/>
      <c r="R60" s="47">
        <f t="shared" ref="R60:W60" si="16">SUM(R13,R46)</f>
        <v>1018.5</v>
      </c>
      <c r="S60" s="47">
        <f t="shared" si="16"/>
        <v>178.8</v>
      </c>
      <c r="T60" s="47">
        <f t="shared" si="16"/>
        <v>137.5</v>
      </c>
      <c r="U60" s="47">
        <f t="shared" si="16"/>
        <v>14.9</v>
      </c>
      <c r="V60" s="47">
        <f t="shared" si="16"/>
        <v>0</v>
      </c>
      <c r="W60" s="47">
        <f t="shared" si="16"/>
        <v>73.5</v>
      </c>
      <c r="X60" s="47"/>
      <c r="Y60" s="47"/>
      <c r="Z60" s="48"/>
      <c r="AA60" s="47">
        <f>SUM(AA13,AA46)</f>
        <v>1998.6999999999998</v>
      </c>
      <c r="AB60" s="44"/>
      <c r="AC60" s="44"/>
      <c r="AD60" s="44"/>
      <c r="AE60" s="44"/>
    </row>
    <row r="61" spans="1:32" s="7" customFormat="1" ht="42" hidden="1" customHeight="1" x14ac:dyDescent="0.2">
      <c r="A61" s="44"/>
      <c r="B61" s="43" t="s">
        <v>108</v>
      </c>
      <c r="C61" s="44">
        <f>SUM(C23:C24)</f>
        <v>2</v>
      </c>
      <c r="D61" s="44"/>
      <c r="E61" s="44"/>
      <c r="F61" s="44"/>
      <c r="G61" s="44"/>
      <c r="H61" s="44">
        <f>SUM(H23:H24)</f>
        <v>7</v>
      </c>
      <c r="I61" s="44"/>
      <c r="J61" s="44">
        <f t="shared" ref="J61:P61" si="17">SUM(J23:J24)</f>
        <v>214</v>
      </c>
      <c r="K61" s="47">
        <f t="shared" si="17"/>
        <v>6764.5</v>
      </c>
      <c r="L61" s="52">
        <f t="shared" si="17"/>
        <v>12641.599999999999</v>
      </c>
      <c r="M61" s="47">
        <f t="shared" si="17"/>
        <v>13178.8</v>
      </c>
      <c r="N61" s="53">
        <f t="shared" si="17"/>
        <v>14665.199999999997</v>
      </c>
      <c r="O61" s="47">
        <f t="shared" si="17"/>
        <v>14546.1</v>
      </c>
      <c r="P61" s="47">
        <f t="shared" si="17"/>
        <v>61256</v>
      </c>
      <c r="Q61" s="47"/>
      <c r="R61" s="47">
        <f t="shared" ref="R61:W61" si="18">SUM(R23:R24)</f>
        <v>2367.1</v>
      </c>
      <c r="S61" s="47">
        <f t="shared" si="18"/>
        <v>548.6</v>
      </c>
      <c r="T61" s="47">
        <f t="shared" si="18"/>
        <v>422</v>
      </c>
      <c r="U61" s="47">
        <f t="shared" si="18"/>
        <v>1601.6000000000001</v>
      </c>
      <c r="V61" s="47">
        <f t="shared" si="18"/>
        <v>537.20000000000005</v>
      </c>
      <c r="W61" s="47">
        <f t="shared" si="18"/>
        <v>0</v>
      </c>
      <c r="X61" s="47"/>
      <c r="Y61" s="47"/>
      <c r="Z61" s="48"/>
      <c r="AA61" s="47">
        <f>SUM(AA23:AA24)</f>
        <v>8110</v>
      </c>
      <c r="AB61" s="44"/>
      <c r="AC61" s="44"/>
      <c r="AD61" s="44"/>
      <c r="AE61" s="44"/>
    </row>
    <row r="62" spans="1:32" s="7" customFormat="1" ht="45" hidden="1" customHeight="1" x14ac:dyDescent="0.2">
      <c r="A62" s="44"/>
      <c r="B62" s="43" t="s">
        <v>109</v>
      </c>
      <c r="C62" s="44">
        <f>SUM(C50)</f>
        <v>1</v>
      </c>
      <c r="D62" s="44"/>
      <c r="E62" s="44"/>
      <c r="F62" s="44"/>
      <c r="G62" s="44"/>
      <c r="H62" s="44">
        <f>SUM(H50)</f>
        <v>4</v>
      </c>
      <c r="I62" s="44"/>
      <c r="J62" s="44">
        <f t="shared" ref="J62:P62" si="19">SUM(J50)</f>
        <v>60</v>
      </c>
      <c r="K62" s="47">
        <f t="shared" si="19"/>
        <v>1824.1</v>
      </c>
      <c r="L62" s="52">
        <f t="shared" si="19"/>
        <v>3652.3</v>
      </c>
      <c r="M62" s="47">
        <f t="shared" si="19"/>
        <v>3871.8</v>
      </c>
      <c r="N62" s="53">
        <f t="shared" si="19"/>
        <v>4179.4000000000005</v>
      </c>
      <c r="O62" s="47">
        <f t="shared" si="19"/>
        <v>4341.3999999999996</v>
      </c>
      <c r="P62" s="47">
        <f t="shared" si="19"/>
        <v>18917</v>
      </c>
      <c r="Q62" s="47"/>
      <c r="R62" s="47">
        <f t="shared" ref="R62:W62" si="20">SUM(R50)</f>
        <v>1342.7</v>
      </c>
      <c r="S62" s="47">
        <f t="shared" si="20"/>
        <v>285.3</v>
      </c>
      <c r="T62" s="47">
        <f t="shared" si="20"/>
        <v>219.5</v>
      </c>
      <c r="U62" s="47">
        <f t="shared" si="20"/>
        <v>307.60000000000002</v>
      </c>
      <c r="V62" s="47">
        <f t="shared" si="20"/>
        <v>162</v>
      </c>
      <c r="W62" s="47">
        <f t="shared" si="20"/>
        <v>0</v>
      </c>
      <c r="X62" s="47"/>
      <c r="Y62" s="47"/>
      <c r="Z62" s="48"/>
      <c r="AA62" s="47">
        <f>SUM(AA50)</f>
        <v>7251.2</v>
      </c>
      <c r="AB62" s="44"/>
      <c r="AC62" s="44"/>
      <c r="AD62" s="44"/>
      <c r="AE62" s="44"/>
    </row>
    <row r="63" spans="1:32" s="41" customFormat="1" ht="45" hidden="1" customHeight="1" x14ac:dyDescent="0.2">
      <c r="A63" s="44"/>
      <c r="B63" s="43" t="s">
        <v>110</v>
      </c>
      <c r="C63" s="44">
        <f>SUM(C31,C38,C28)</f>
        <v>3</v>
      </c>
      <c r="D63" s="44"/>
      <c r="E63" s="44"/>
      <c r="F63" s="44"/>
      <c r="G63" s="44"/>
      <c r="H63" s="44">
        <f>SUM(H31,H38,H28)</f>
        <v>7</v>
      </c>
      <c r="I63" s="44"/>
      <c r="J63" s="44">
        <f t="shared" ref="J63:P63" si="21">SUM(J31,J38,J28)</f>
        <v>36</v>
      </c>
      <c r="K63" s="47">
        <f t="shared" si="21"/>
        <v>1152.8999999999999</v>
      </c>
      <c r="L63" s="52">
        <f t="shared" si="21"/>
        <v>2148.2000000000003</v>
      </c>
      <c r="M63" s="47">
        <f t="shared" si="21"/>
        <v>2284.4</v>
      </c>
      <c r="N63" s="53">
        <f t="shared" si="21"/>
        <v>2483.6</v>
      </c>
      <c r="O63" s="47">
        <f t="shared" si="21"/>
        <v>2682.11</v>
      </c>
      <c r="P63" s="47">
        <f t="shared" si="21"/>
        <v>8049</v>
      </c>
      <c r="Q63" s="47"/>
      <c r="R63" s="47">
        <f>SUM(R31,R38,R28)</f>
        <v>1867.1999999999998</v>
      </c>
      <c r="S63" s="47">
        <f>SUM(S31,S38,S28)</f>
        <v>270</v>
      </c>
      <c r="T63" s="47">
        <f>SUM(T31,T38,T28)</f>
        <v>207.7</v>
      </c>
      <c r="U63" s="47">
        <f>SUM(U31,U38,)</f>
        <v>119</v>
      </c>
      <c r="V63" s="47">
        <f>SUM(V31,V38,V28)</f>
        <v>63</v>
      </c>
      <c r="W63" s="47">
        <f>SUM(W31,W38,W28)</f>
        <v>73.2</v>
      </c>
      <c r="X63" s="47"/>
      <c r="Y63" s="47"/>
      <c r="Z63" s="48"/>
      <c r="AA63" s="47">
        <f>SUM(AA31,AA38,AA28)</f>
        <v>2980.8</v>
      </c>
      <c r="AB63" s="44"/>
      <c r="AC63" s="44"/>
      <c r="AD63" s="44"/>
      <c r="AE63" s="44"/>
    </row>
    <row r="64" spans="1:32" s="41" customFormat="1" ht="45" hidden="1" customHeight="1" x14ac:dyDescent="0.2">
      <c r="A64" s="44"/>
      <c r="B64" s="43" t="s">
        <v>111</v>
      </c>
      <c r="C64" s="44">
        <f>C16+C18+C17</f>
        <v>3</v>
      </c>
      <c r="D64" s="44"/>
      <c r="E64" s="44"/>
      <c r="F64" s="44"/>
      <c r="G64" s="44"/>
      <c r="H64" s="44">
        <f>H16+H18+H17</f>
        <v>8</v>
      </c>
      <c r="I64" s="44"/>
      <c r="J64" s="44">
        <f t="shared" ref="J64:P64" si="22">J16+J18+J17</f>
        <v>90</v>
      </c>
      <c r="K64" s="57">
        <f t="shared" si="22"/>
        <v>2085.5</v>
      </c>
      <c r="L64" s="56">
        <f t="shared" si="22"/>
        <v>4196.2</v>
      </c>
      <c r="M64" s="44">
        <f t="shared" si="22"/>
        <v>4911.3999999999996</v>
      </c>
      <c r="N64" s="46">
        <f t="shared" si="22"/>
        <v>5519.1</v>
      </c>
      <c r="O64" s="44">
        <f t="shared" si="22"/>
        <v>5454.4</v>
      </c>
      <c r="P64" s="44">
        <f t="shared" si="22"/>
        <v>22652</v>
      </c>
      <c r="Q64" s="44"/>
      <c r="R64" s="44">
        <f t="shared" ref="R64:W64" si="23">R16+R18+R17</f>
        <v>0</v>
      </c>
      <c r="S64" s="44">
        <f t="shared" si="23"/>
        <v>432.34</v>
      </c>
      <c r="T64" s="44">
        <f t="shared" si="23"/>
        <v>332.6</v>
      </c>
      <c r="U64" s="44">
        <f t="shared" si="23"/>
        <v>990.30000000000007</v>
      </c>
      <c r="V64" s="44">
        <f t="shared" si="23"/>
        <v>300.89999999999998</v>
      </c>
      <c r="W64" s="44">
        <f t="shared" si="23"/>
        <v>0</v>
      </c>
      <c r="X64" s="44"/>
      <c r="Y64" s="44"/>
      <c r="Z64" s="48"/>
      <c r="AA64" s="44">
        <f>AA16+AA18</f>
        <v>0</v>
      </c>
      <c r="AB64" s="44"/>
      <c r="AC64" s="44"/>
      <c r="AD64" s="44"/>
      <c r="AE64" s="44"/>
    </row>
    <row r="65" spans="1:34" s="7" customFormat="1" ht="45" hidden="1" customHeight="1" outlineLevel="1" x14ac:dyDescent="0.2">
      <c r="A65" s="20">
        <v>1</v>
      </c>
      <c r="B65" s="21" t="s">
        <v>112</v>
      </c>
      <c r="C65" s="20">
        <f>SUM(C50)</f>
        <v>1</v>
      </c>
      <c r="D65" s="20">
        <v>4</v>
      </c>
      <c r="E65" s="20">
        <v>1987</v>
      </c>
      <c r="F65" s="22" t="s">
        <v>35</v>
      </c>
      <c r="G65" s="20" t="s">
        <v>36</v>
      </c>
      <c r="H65" s="20">
        <v>2</v>
      </c>
      <c r="I65" s="20">
        <v>1</v>
      </c>
      <c r="J65" s="20">
        <v>31</v>
      </c>
      <c r="K65" s="28">
        <v>603.20000000000005</v>
      </c>
      <c r="L65" s="39">
        <v>632.20000000000005</v>
      </c>
      <c r="M65" s="28">
        <v>632.20000000000005</v>
      </c>
      <c r="N65" s="59">
        <f>L65+T65+U65</f>
        <v>1023.2</v>
      </c>
      <c r="O65" s="28">
        <v>1036.94</v>
      </c>
      <c r="P65" s="42">
        <v>3383</v>
      </c>
      <c r="Q65" s="28" t="s">
        <v>37</v>
      </c>
      <c r="R65" s="28">
        <v>621.20000000000005</v>
      </c>
      <c r="S65" s="28">
        <v>59.54</v>
      </c>
      <c r="T65" s="28">
        <v>45.8</v>
      </c>
      <c r="U65" s="28">
        <v>345.2</v>
      </c>
      <c r="V65" s="28">
        <v>0</v>
      </c>
      <c r="W65" s="28">
        <v>0</v>
      </c>
      <c r="X65" s="10" t="s">
        <v>38</v>
      </c>
      <c r="Y65" s="42">
        <v>66</v>
      </c>
      <c r="Z65" s="30" t="s">
        <v>50</v>
      </c>
      <c r="AA65" s="42">
        <v>1669.3</v>
      </c>
      <c r="AB65" s="31" t="s">
        <v>113</v>
      </c>
      <c r="AC65" s="10" t="s">
        <v>41</v>
      </c>
      <c r="AD65" s="10"/>
      <c r="AE65" s="10" t="s">
        <v>82</v>
      </c>
    </row>
    <row r="66" spans="1:34" s="7" customFormat="1" ht="45" customHeight="1" outlineLevel="1" x14ac:dyDescent="0.2">
      <c r="A66" s="20">
        <v>12</v>
      </c>
      <c r="B66" s="21" t="s">
        <v>112</v>
      </c>
      <c r="C66" s="20">
        <v>1</v>
      </c>
      <c r="D66" s="20" t="s">
        <v>114</v>
      </c>
      <c r="E66" s="20">
        <v>1986</v>
      </c>
      <c r="F66" s="22" t="s">
        <v>44</v>
      </c>
      <c r="G66" s="20" t="s">
        <v>45</v>
      </c>
      <c r="H66" s="20">
        <v>2</v>
      </c>
      <c r="I66" s="20">
        <v>1</v>
      </c>
      <c r="J66" s="20">
        <v>2</v>
      </c>
      <c r="K66" s="28">
        <v>44.3</v>
      </c>
      <c r="L66" s="39">
        <v>73.44</v>
      </c>
      <c r="M66" s="28">
        <v>73.44</v>
      </c>
      <c r="N66" s="59">
        <f>L66+T66+U66</f>
        <v>73.44</v>
      </c>
      <c r="O66" s="28">
        <v>95.4</v>
      </c>
      <c r="P66" s="42">
        <v>292</v>
      </c>
      <c r="Q66" s="28" t="s">
        <v>115</v>
      </c>
      <c r="R66" s="28">
        <v>97.5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10" t="s">
        <v>38</v>
      </c>
      <c r="Y66" s="42">
        <v>27</v>
      </c>
      <c r="Z66" s="30">
        <v>41577</v>
      </c>
      <c r="AA66" s="42">
        <v>714.5</v>
      </c>
      <c r="AB66" s="31" t="s">
        <v>116</v>
      </c>
      <c r="AC66" s="10" t="s">
        <v>41</v>
      </c>
      <c r="AD66" s="10"/>
      <c r="AE66" s="10" t="s">
        <v>51</v>
      </c>
      <c r="AF66" s="223">
        <v>1</v>
      </c>
    </row>
    <row r="67" spans="1:34" s="7" customFormat="1" ht="45" customHeight="1" outlineLevel="1" x14ac:dyDescent="0.2">
      <c r="A67" s="20">
        <v>13</v>
      </c>
      <c r="B67" s="21" t="s">
        <v>112</v>
      </c>
      <c r="C67" s="20">
        <v>1</v>
      </c>
      <c r="D67" s="20" t="s">
        <v>117</v>
      </c>
      <c r="E67" s="20">
        <v>1986</v>
      </c>
      <c r="F67" s="22" t="s">
        <v>44</v>
      </c>
      <c r="G67" s="20" t="s">
        <v>45</v>
      </c>
      <c r="H67" s="20">
        <v>2</v>
      </c>
      <c r="I67" s="20">
        <v>1</v>
      </c>
      <c r="J67" s="20">
        <v>2</v>
      </c>
      <c r="K67" s="28">
        <v>58.9</v>
      </c>
      <c r="L67" s="39">
        <v>95.6</v>
      </c>
      <c r="M67" s="28">
        <v>95.6</v>
      </c>
      <c r="N67" s="59">
        <v>95.6</v>
      </c>
      <c r="O67" s="28">
        <v>124.3</v>
      </c>
      <c r="P67" s="42">
        <v>246</v>
      </c>
      <c r="Q67" s="28" t="s">
        <v>37</v>
      </c>
      <c r="R67" s="28">
        <v>97.6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10" t="s">
        <v>118</v>
      </c>
      <c r="Y67" s="42">
        <v>16</v>
      </c>
      <c r="Z67" s="30"/>
      <c r="AA67" s="42">
        <v>714.5</v>
      </c>
      <c r="AB67" s="31" t="s">
        <v>116</v>
      </c>
      <c r="AC67" s="10" t="s">
        <v>119</v>
      </c>
      <c r="AD67" s="10"/>
      <c r="AE67" s="10" t="s">
        <v>51</v>
      </c>
      <c r="AF67" s="223">
        <v>1</v>
      </c>
    </row>
    <row r="68" spans="1:34" s="7" customFormat="1" ht="51.75" customHeight="1" outlineLevel="1" x14ac:dyDescent="0.2">
      <c r="A68" s="20">
        <v>14</v>
      </c>
      <c r="B68" s="21" t="s">
        <v>112</v>
      </c>
      <c r="C68" s="20">
        <v>1</v>
      </c>
      <c r="D68" s="20" t="s">
        <v>120</v>
      </c>
      <c r="E68" s="20">
        <v>1986</v>
      </c>
      <c r="F68" s="22" t="s">
        <v>44</v>
      </c>
      <c r="G68" s="20" t="s">
        <v>36</v>
      </c>
      <c r="H68" s="20">
        <v>2</v>
      </c>
      <c r="I68" s="20">
        <v>1</v>
      </c>
      <c r="J68" s="20">
        <v>2</v>
      </c>
      <c r="K68" s="28">
        <v>41.4</v>
      </c>
      <c r="L68" s="39">
        <v>73.2</v>
      </c>
      <c r="M68" s="28">
        <v>73.2</v>
      </c>
      <c r="N68" s="59">
        <v>73.2</v>
      </c>
      <c r="O68" s="28">
        <v>95.2</v>
      </c>
      <c r="P68" s="42">
        <v>251</v>
      </c>
      <c r="Q68" s="28" t="s">
        <v>37</v>
      </c>
      <c r="R68" s="28">
        <v>97.6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10" t="s">
        <v>118</v>
      </c>
      <c r="Y68" s="42">
        <v>26</v>
      </c>
      <c r="Z68" s="40" t="s">
        <v>121</v>
      </c>
      <c r="AA68" s="42">
        <v>714.5</v>
      </c>
      <c r="AB68" s="31" t="s">
        <v>116</v>
      </c>
      <c r="AC68" s="10" t="s">
        <v>119</v>
      </c>
      <c r="AD68" s="10"/>
      <c r="AE68" s="10" t="s">
        <v>51</v>
      </c>
      <c r="AF68" s="223">
        <v>1</v>
      </c>
    </row>
    <row r="69" spans="1:34" s="7" customFormat="1" ht="45" customHeight="1" outlineLevel="1" x14ac:dyDescent="0.2">
      <c r="A69" s="20">
        <v>15</v>
      </c>
      <c r="B69" s="21" t="s">
        <v>112</v>
      </c>
      <c r="C69" s="20">
        <v>1</v>
      </c>
      <c r="D69" s="20">
        <v>23</v>
      </c>
      <c r="E69" s="20">
        <v>1987</v>
      </c>
      <c r="F69" s="22" t="s">
        <v>122</v>
      </c>
      <c r="G69" s="20" t="s">
        <v>36</v>
      </c>
      <c r="H69" s="20">
        <v>2</v>
      </c>
      <c r="I69" s="20">
        <v>2</v>
      </c>
      <c r="J69" s="20">
        <v>20</v>
      </c>
      <c r="K69" s="28">
        <v>456.9</v>
      </c>
      <c r="L69" s="39">
        <v>919.5</v>
      </c>
      <c r="M69" s="28">
        <v>919.5</v>
      </c>
      <c r="N69" s="59">
        <f t="shared" ref="N69:N80" si="24">L69+T69+U69</f>
        <v>1044.5</v>
      </c>
      <c r="O69" s="28">
        <v>1044.5</v>
      </c>
      <c r="P69" s="42">
        <v>3566</v>
      </c>
      <c r="Q69" s="10" t="s">
        <v>123</v>
      </c>
      <c r="R69" s="28">
        <v>761.5</v>
      </c>
      <c r="S69" s="10">
        <v>0</v>
      </c>
      <c r="T69" s="28">
        <v>0</v>
      </c>
      <c r="U69" s="10">
        <v>125</v>
      </c>
      <c r="V69" s="28">
        <v>0</v>
      </c>
      <c r="W69" s="28">
        <v>0</v>
      </c>
      <c r="X69" s="10" t="s">
        <v>52</v>
      </c>
      <c r="Y69" s="42">
        <v>15</v>
      </c>
      <c r="Z69" s="30" t="s">
        <v>124</v>
      </c>
      <c r="AA69" s="42">
        <v>1489.1</v>
      </c>
      <c r="AB69" s="31" t="s">
        <v>40</v>
      </c>
      <c r="AC69" s="10" t="s">
        <v>54</v>
      </c>
      <c r="AD69" s="10"/>
      <c r="AE69" s="10" t="s">
        <v>51</v>
      </c>
      <c r="AF69" s="223">
        <v>1</v>
      </c>
    </row>
    <row r="70" spans="1:34" s="7" customFormat="1" ht="45" customHeight="1" outlineLevel="1" x14ac:dyDescent="0.2">
      <c r="A70" s="20">
        <v>16</v>
      </c>
      <c r="B70" s="21" t="s">
        <v>112</v>
      </c>
      <c r="C70" s="20">
        <v>1</v>
      </c>
      <c r="D70" s="20">
        <v>25</v>
      </c>
      <c r="E70" s="20">
        <v>1987</v>
      </c>
      <c r="F70" s="22" t="s">
        <v>122</v>
      </c>
      <c r="G70" s="20" t="s">
        <v>36</v>
      </c>
      <c r="H70" s="20">
        <v>2</v>
      </c>
      <c r="I70" s="20">
        <v>2</v>
      </c>
      <c r="J70" s="20">
        <v>20</v>
      </c>
      <c r="K70" s="28">
        <v>468.1</v>
      </c>
      <c r="L70" s="39">
        <v>929.4</v>
      </c>
      <c r="M70" s="28">
        <v>929.4</v>
      </c>
      <c r="N70" s="59">
        <f t="shared" si="24"/>
        <v>1053.7</v>
      </c>
      <c r="O70" s="28">
        <v>1053.7</v>
      </c>
      <c r="P70" s="42">
        <v>3713</v>
      </c>
      <c r="Q70" s="28" t="s">
        <v>125</v>
      </c>
      <c r="R70" s="28">
        <v>810.9</v>
      </c>
      <c r="S70" s="28">
        <v>0</v>
      </c>
      <c r="T70" s="28">
        <v>0</v>
      </c>
      <c r="U70" s="28">
        <v>124.3</v>
      </c>
      <c r="V70" s="28">
        <v>0</v>
      </c>
      <c r="W70" s="28">
        <v>0</v>
      </c>
      <c r="X70" s="10" t="s">
        <v>52</v>
      </c>
      <c r="Y70" s="42">
        <v>8</v>
      </c>
      <c r="Z70" s="30" t="s">
        <v>124</v>
      </c>
      <c r="AA70" s="42">
        <v>1394.1</v>
      </c>
      <c r="AB70" s="31" t="s">
        <v>40</v>
      </c>
      <c r="AC70" s="10" t="s">
        <v>54</v>
      </c>
      <c r="AD70" s="10"/>
      <c r="AE70" s="10" t="s">
        <v>51</v>
      </c>
      <c r="AF70" s="223">
        <v>1</v>
      </c>
    </row>
    <row r="71" spans="1:34" s="7" customFormat="1" ht="49.5" hidden="1" customHeight="1" outlineLevel="1" x14ac:dyDescent="0.2">
      <c r="A71" s="20">
        <v>7</v>
      </c>
      <c r="B71" s="21" t="s">
        <v>112</v>
      </c>
      <c r="C71" s="20">
        <v>1</v>
      </c>
      <c r="D71" s="20">
        <v>27</v>
      </c>
      <c r="E71" s="20">
        <v>1989</v>
      </c>
      <c r="F71" s="22" t="s">
        <v>35</v>
      </c>
      <c r="G71" s="20" t="s">
        <v>36</v>
      </c>
      <c r="H71" s="20">
        <v>3</v>
      </c>
      <c r="I71" s="20">
        <v>2</v>
      </c>
      <c r="J71" s="20">
        <v>18</v>
      </c>
      <c r="K71" s="28">
        <v>532.79999999999995</v>
      </c>
      <c r="L71" s="39">
        <v>991.6</v>
      </c>
      <c r="M71" s="28">
        <v>991.6</v>
      </c>
      <c r="N71" s="59">
        <f t="shared" si="24"/>
        <v>1202.5</v>
      </c>
      <c r="O71" s="28">
        <v>1233.0999999999999</v>
      </c>
      <c r="P71" s="42">
        <v>4132</v>
      </c>
      <c r="Q71" s="28" t="s">
        <v>37</v>
      </c>
      <c r="R71" s="28">
        <v>893.5</v>
      </c>
      <c r="S71" s="28">
        <v>132.6</v>
      </c>
      <c r="T71" s="28">
        <v>102</v>
      </c>
      <c r="U71" s="28">
        <v>108.9</v>
      </c>
      <c r="V71" s="28">
        <v>0</v>
      </c>
      <c r="W71" s="28">
        <v>0</v>
      </c>
      <c r="X71" s="10" t="s">
        <v>52</v>
      </c>
      <c r="Y71" s="42">
        <v>33</v>
      </c>
      <c r="Z71" s="30" t="s">
        <v>126</v>
      </c>
      <c r="AA71" s="42">
        <v>1622.4</v>
      </c>
      <c r="AB71" s="31" t="s">
        <v>40</v>
      </c>
      <c r="AC71" s="10" t="s">
        <v>54</v>
      </c>
      <c r="AD71" s="10"/>
      <c r="AE71" s="10" t="s">
        <v>42</v>
      </c>
    </row>
    <row r="72" spans="1:34" s="7" customFormat="1" ht="45" customHeight="1" outlineLevel="1" x14ac:dyDescent="0.2">
      <c r="A72" s="20">
        <v>17</v>
      </c>
      <c r="B72" s="21" t="s">
        <v>112</v>
      </c>
      <c r="C72" s="20">
        <v>1</v>
      </c>
      <c r="D72" s="20">
        <v>29</v>
      </c>
      <c r="E72" s="20">
        <v>1987</v>
      </c>
      <c r="F72" s="22" t="s">
        <v>122</v>
      </c>
      <c r="G72" s="20" t="s">
        <v>36</v>
      </c>
      <c r="H72" s="20">
        <v>2</v>
      </c>
      <c r="I72" s="20">
        <v>2</v>
      </c>
      <c r="J72" s="20">
        <v>20</v>
      </c>
      <c r="K72" s="28">
        <v>466.4</v>
      </c>
      <c r="L72" s="39">
        <v>925.9</v>
      </c>
      <c r="M72" s="28">
        <v>925.9</v>
      </c>
      <c r="N72" s="59">
        <f t="shared" si="24"/>
        <v>1048.0999999999999</v>
      </c>
      <c r="O72" s="28">
        <v>1048.0999999999999</v>
      </c>
      <c r="P72" s="42">
        <v>3666</v>
      </c>
      <c r="Q72" s="28" t="s">
        <v>125</v>
      </c>
      <c r="R72" s="28">
        <v>800.5</v>
      </c>
      <c r="S72" s="28">
        <v>0</v>
      </c>
      <c r="T72" s="28">
        <v>0</v>
      </c>
      <c r="U72" s="28">
        <v>122.2</v>
      </c>
      <c r="V72" s="28">
        <v>0</v>
      </c>
      <c r="W72" s="28">
        <v>0</v>
      </c>
      <c r="X72" s="10" t="s">
        <v>52</v>
      </c>
      <c r="Y72" s="42">
        <v>11</v>
      </c>
      <c r="Z72" s="30" t="s">
        <v>124</v>
      </c>
      <c r="AA72" s="42">
        <v>1388.85</v>
      </c>
      <c r="AB72" s="31" t="s">
        <v>40</v>
      </c>
      <c r="AC72" s="10" t="s">
        <v>54</v>
      </c>
      <c r="AD72" s="10"/>
      <c r="AE72" s="10" t="s">
        <v>51</v>
      </c>
      <c r="AF72" s="223">
        <v>1</v>
      </c>
    </row>
    <row r="73" spans="1:34" s="7" customFormat="1" ht="45" customHeight="1" outlineLevel="1" x14ac:dyDescent="0.2">
      <c r="A73" s="20">
        <v>18</v>
      </c>
      <c r="B73" s="21" t="s">
        <v>112</v>
      </c>
      <c r="C73" s="20">
        <v>1</v>
      </c>
      <c r="D73" s="20" t="s">
        <v>127</v>
      </c>
      <c r="E73" s="20">
        <v>1987</v>
      </c>
      <c r="F73" s="22" t="s">
        <v>35</v>
      </c>
      <c r="G73" s="20" t="s">
        <v>36</v>
      </c>
      <c r="H73" s="20">
        <v>2</v>
      </c>
      <c r="I73" s="20">
        <v>2</v>
      </c>
      <c r="J73" s="20">
        <v>20</v>
      </c>
      <c r="K73" s="28">
        <v>467.8</v>
      </c>
      <c r="L73" s="39">
        <v>928.4</v>
      </c>
      <c r="M73" s="28">
        <v>928.4</v>
      </c>
      <c r="N73" s="59">
        <f t="shared" si="24"/>
        <v>1051.2</v>
      </c>
      <c r="O73" s="28">
        <v>1051.2</v>
      </c>
      <c r="P73" s="42">
        <v>3713</v>
      </c>
      <c r="Q73" s="28" t="s">
        <v>125</v>
      </c>
      <c r="R73" s="28">
        <v>810.8</v>
      </c>
      <c r="S73" s="28">
        <v>0</v>
      </c>
      <c r="T73" s="28">
        <v>0</v>
      </c>
      <c r="U73" s="28">
        <v>122.8</v>
      </c>
      <c r="V73" s="28">
        <v>0</v>
      </c>
      <c r="W73" s="28">
        <v>0</v>
      </c>
      <c r="X73" s="10" t="s">
        <v>52</v>
      </c>
      <c r="Y73" s="42">
        <v>15</v>
      </c>
      <c r="Z73" s="30" t="s">
        <v>128</v>
      </c>
      <c r="AA73" s="42">
        <v>1083.9000000000001</v>
      </c>
      <c r="AB73" s="31" t="s">
        <v>40</v>
      </c>
      <c r="AC73" s="10" t="s">
        <v>54</v>
      </c>
      <c r="AD73" s="10"/>
      <c r="AE73" s="10" t="s">
        <v>51</v>
      </c>
      <c r="AF73" s="223">
        <v>1</v>
      </c>
      <c r="AH73" s="60"/>
    </row>
    <row r="74" spans="1:34" s="7" customFormat="1" ht="45" customHeight="1" outlineLevel="1" x14ac:dyDescent="0.2">
      <c r="A74" s="20">
        <v>19</v>
      </c>
      <c r="B74" s="21" t="s">
        <v>112</v>
      </c>
      <c r="C74" s="20">
        <v>1</v>
      </c>
      <c r="D74" s="20">
        <v>31</v>
      </c>
      <c r="E74" s="20">
        <v>1987</v>
      </c>
      <c r="F74" s="22" t="s">
        <v>122</v>
      </c>
      <c r="G74" s="20" t="s">
        <v>36</v>
      </c>
      <c r="H74" s="20">
        <v>2</v>
      </c>
      <c r="I74" s="20">
        <v>2</v>
      </c>
      <c r="J74" s="20">
        <v>20</v>
      </c>
      <c r="K74" s="28">
        <v>468.2</v>
      </c>
      <c r="L74" s="39">
        <v>930.4</v>
      </c>
      <c r="M74" s="28">
        <v>930.4</v>
      </c>
      <c r="N74" s="59">
        <f t="shared" si="24"/>
        <v>1054</v>
      </c>
      <c r="O74" s="28">
        <v>1054</v>
      </c>
      <c r="P74" s="42">
        <v>3715</v>
      </c>
      <c r="Q74" s="28" t="s">
        <v>125</v>
      </c>
      <c r="R74" s="28">
        <v>811.1</v>
      </c>
      <c r="S74" s="28">
        <v>0</v>
      </c>
      <c r="T74" s="28">
        <v>0</v>
      </c>
      <c r="U74" s="28">
        <v>123.6</v>
      </c>
      <c r="V74" s="28">
        <v>0</v>
      </c>
      <c r="W74" s="28">
        <v>0</v>
      </c>
      <c r="X74" s="10" t="s">
        <v>52</v>
      </c>
      <c r="Y74" s="42">
        <v>23</v>
      </c>
      <c r="Z74" s="30" t="s">
        <v>128</v>
      </c>
      <c r="AA74" s="42">
        <v>1155.8</v>
      </c>
      <c r="AB74" s="31" t="s">
        <v>40</v>
      </c>
      <c r="AC74" s="10" t="s">
        <v>54</v>
      </c>
      <c r="AD74" s="10"/>
      <c r="AE74" s="10" t="s">
        <v>51</v>
      </c>
      <c r="AF74" s="223">
        <v>1</v>
      </c>
    </row>
    <row r="75" spans="1:34" s="41" customFormat="1" ht="49.5" customHeight="1" outlineLevel="1" x14ac:dyDescent="0.2">
      <c r="A75" s="20">
        <v>20</v>
      </c>
      <c r="B75" s="21" t="s">
        <v>112</v>
      </c>
      <c r="C75" s="20">
        <v>1</v>
      </c>
      <c r="D75" s="20">
        <v>33</v>
      </c>
      <c r="E75" s="20">
        <v>1988</v>
      </c>
      <c r="F75" s="22" t="s">
        <v>122</v>
      </c>
      <c r="G75" s="20" t="s">
        <v>36</v>
      </c>
      <c r="H75" s="20">
        <v>2</v>
      </c>
      <c r="I75" s="20">
        <v>2</v>
      </c>
      <c r="J75" s="20">
        <v>20</v>
      </c>
      <c r="K75" s="28">
        <v>454.3</v>
      </c>
      <c r="L75" s="39">
        <v>937.3</v>
      </c>
      <c r="M75" s="28">
        <v>937.3</v>
      </c>
      <c r="N75" s="59">
        <f t="shared" si="24"/>
        <v>1041.3999999999999</v>
      </c>
      <c r="O75" s="28">
        <v>1072.5999999999999</v>
      </c>
      <c r="P75" s="42">
        <v>3539</v>
      </c>
      <c r="Q75" s="28" t="s">
        <v>125</v>
      </c>
      <c r="R75" s="28">
        <v>753</v>
      </c>
      <c r="S75" s="28">
        <v>135.30000000000001</v>
      </c>
      <c r="T75" s="28">
        <v>104.1</v>
      </c>
      <c r="U75" s="28">
        <v>0</v>
      </c>
      <c r="V75" s="28">
        <v>0</v>
      </c>
      <c r="W75" s="28">
        <v>0</v>
      </c>
      <c r="X75" s="10" t="s">
        <v>52</v>
      </c>
      <c r="Y75" s="42">
        <v>10</v>
      </c>
      <c r="Z75" s="30" t="s">
        <v>124</v>
      </c>
      <c r="AA75" s="42">
        <v>1405.95</v>
      </c>
      <c r="AB75" s="31" t="s">
        <v>40</v>
      </c>
      <c r="AC75" s="10" t="s">
        <v>54</v>
      </c>
      <c r="AD75" s="10"/>
      <c r="AE75" s="10" t="s">
        <v>51</v>
      </c>
      <c r="AF75" s="223">
        <v>1</v>
      </c>
    </row>
    <row r="76" spans="1:34" s="41" customFormat="1" ht="45" customHeight="1" outlineLevel="1" x14ac:dyDescent="0.2">
      <c r="A76" s="20">
        <v>21</v>
      </c>
      <c r="B76" s="21" t="s">
        <v>112</v>
      </c>
      <c r="C76" s="20">
        <v>1</v>
      </c>
      <c r="D76" s="20">
        <v>39</v>
      </c>
      <c r="E76" s="20">
        <v>1988</v>
      </c>
      <c r="F76" s="22" t="s">
        <v>35</v>
      </c>
      <c r="G76" s="20" t="s">
        <v>36</v>
      </c>
      <c r="H76" s="20">
        <v>2</v>
      </c>
      <c r="I76" s="20">
        <v>2</v>
      </c>
      <c r="J76" s="20">
        <v>22</v>
      </c>
      <c r="K76" s="28">
        <v>531.4</v>
      </c>
      <c r="L76" s="39">
        <v>588.6</v>
      </c>
      <c r="M76" s="28">
        <v>588.6</v>
      </c>
      <c r="N76" s="59">
        <f t="shared" si="24"/>
        <v>959.7</v>
      </c>
      <c r="O76" s="28">
        <v>973.5</v>
      </c>
      <c r="P76" s="42">
        <v>3032</v>
      </c>
      <c r="Q76" s="28" t="s">
        <v>125</v>
      </c>
      <c r="R76" s="28">
        <v>522.79999999999995</v>
      </c>
      <c r="S76" s="28">
        <v>48.7</v>
      </c>
      <c r="T76" s="28">
        <v>46</v>
      </c>
      <c r="U76" s="28">
        <v>325.10000000000002</v>
      </c>
      <c r="V76" s="28">
        <v>0</v>
      </c>
      <c r="W76" s="28">
        <v>0</v>
      </c>
      <c r="X76" s="10" t="s">
        <v>52</v>
      </c>
      <c r="Y76" s="42">
        <v>45</v>
      </c>
      <c r="Z76" s="30" t="s">
        <v>50</v>
      </c>
      <c r="AA76" s="42">
        <v>1243.8</v>
      </c>
      <c r="AB76" s="31" t="s">
        <v>129</v>
      </c>
      <c r="AC76" s="10" t="s">
        <v>63</v>
      </c>
      <c r="AD76" s="10"/>
      <c r="AE76" s="10" t="s">
        <v>51</v>
      </c>
      <c r="AF76" s="223">
        <v>1</v>
      </c>
    </row>
    <row r="77" spans="1:34" s="41" customFormat="1" ht="60" customHeight="1" outlineLevel="1" x14ac:dyDescent="0.2">
      <c r="A77" s="61">
        <v>22</v>
      </c>
      <c r="B77" s="21" t="s">
        <v>112</v>
      </c>
      <c r="C77" s="61">
        <v>1</v>
      </c>
      <c r="D77" s="20" t="s">
        <v>130</v>
      </c>
      <c r="E77" s="20">
        <v>2004</v>
      </c>
      <c r="F77" s="22" t="s">
        <v>67</v>
      </c>
      <c r="G77" s="20" t="s">
        <v>96</v>
      </c>
      <c r="H77" s="20">
        <v>4</v>
      </c>
      <c r="I77" s="20">
        <v>5</v>
      </c>
      <c r="J77" s="20">
        <v>80</v>
      </c>
      <c r="K77" s="28">
        <v>2398.3000000000002</v>
      </c>
      <c r="L77" s="39">
        <v>4514.3999999999996</v>
      </c>
      <c r="M77" s="28">
        <v>4621.7</v>
      </c>
      <c r="N77" s="59">
        <f t="shared" si="24"/>
        <v>5107.7</v>
      </c>
      <c r="O77" s="28">
        <v>5313.6</v>
      </c>
      <c r="P77" s="42">
        <v>22328</v>
      </c>
      <c r="Q77" s="28" t="s">
        <v>131</v>
      </c>
      <c r="R77" s="28">
        <v>1289.9000000000001</v>
      </c>
      <c r="S77" s="28">
        <v>427.1</v>
      </c>
      <c r="T77" s="28">
        <v>328.5</v>
      </c>
      <c r="U77" s="28">
        <v>264.8</v>
      </c>
      <c r="V77" s="28">
        <v>0</v>
      </c>
      <c r="W77" s="28">
        <v>107.3</v>
      </c>
      <c r="X77" s="10" t="s">
        <v>132</v>
      </c>
      <c r="Y77" s="62">
        <v>0</v>
      </c>
      <c r="Z77" s="63" t="s">
        <v>133</v>
      </c>
      <c r="AA77" s="62">
        <v>10282.61</v>
      </c>
      <c r="AB77" s="31" t="s">
        <v>71</v>
      </c>
      <c r="AC77" s="10" t="s">
        <v>63</v>
      </c>
      <c r="AD77" s="64"/>
      <c r="AE77" s="10" t="s">
        <v>51</v>
      </c>
      <c r="AF77" s="230">
        <v>1</v>
      </c>
    </row>
    <row r="78" spans="1:34" s="41" customFormat="1" ht="34.5" customHeight="1" outlineLevel="1" x14ac:dyDescent="0.2">
      <c r="A78" s="65"/>
      <c r="B78" s="21" t="s">
        <v>112</v>
      </c>
      <c r="C78" s="65"/>
      <c r="D78" s="20" t="s">
        <v>134</v>
      </c>
      <c r="E78" s="20">
        <v>2004</v>
      </c>
      <c r="F78" s="22" t="s">
        <v>67</v>
      </c>
      <c r="G78" s="20" t="s">
        <v>96</v>
      </c>
      <c r="H78" s="20">
        <v>2</v>
      </c>
      <c r="I78" s="20">
        <v>6</v>
      </c>
      <c r="J78" s="20">
        <v>48</v>
      </c>
      <c r="K78" s="28">
        <v>1445</v>
      </c>
      <c r="L78" s="39">
        <v>2706.6</v>
      </c>
      <c r="M78" s="28">
        <v>2769</v>
      </c>
      <c r="N78" s="59">
        <f t="shared" si="24"/>
        <v>3128.8</v>
      </c>
      <c r="O78" s="28">
        <v>3250.3</v>
      </c>
      <c r="P78" s="42">
        <v>13254</v>
      </c>
      <c r="Q78" s="28" t="s">
        <v>131</v>
      </c>
      <c r="R78" s="28">
        <v>644.9</v>
      </c>
      <c r="S78" s="28">
        <v>256</v>
      </c>
      <c r="T78" s="28">
        <v>196.9</v>
      </c>
      <c r="U78" s="28">
        <v>225.3</v>
      </c>
      <c r="V78" s="28">
        <v>0</v>
      </c>
      <c r="W78" s="28">
        <v>62.4</v>
      </c>
      <c r="X78" s="10" t="s">
        <v>132</v>
      </c>
      <c r="Y78" s="66"/>
      <c r="Z78" s="67"/>
      <c r="AA78" s="66"/>
      <c r="AB78" s="31" t="s">
        <v>71</v>
      </c>
      <c r="AC78" s="10" t="s">
        <v>63</v>
      </c>
      <c r="AD78" s="68"/>
      <c r="AE78" s="28" t="s">
        <v>51</v>
      </c>
      <c r="AF78" s="232"/>
    </row>
    <row r="79" spans="1:34" s="41" customFormat="1" ht="40.5" customHeight="1" outlineLevel="1" x14ac:dyDescent="0.2">
      <c r="A79" s="69"/>
      <c r="B79" s="21" t="s">
        <v>112</v>
      </c>
      <c r="C79" s="69"/>
      <c r="D79" s="20" t="s">
        <v>135</v>
      </c>
      <c r="E79" s="20">
        <v>2005</v>
      </c>
      <c r="F79" s="22" t="s">
        <v>67</v>
      </c>
      <c r="G79" s="20" t="s">
        <v>96</v>
      </c>
      <c r="H79" s="20">
        <v>3</v>
      </c>
      <c r="I79" s="20">
        <v>9</v>
      </c>
      <c r="J79" s="20">
        <v>108</v>
      </c>
      <c r="K79" s="28">
        <v>3269.7</v>
      </c>
      <c r="L79" s="39">
        <v>6137.7</v>
      </c>
      <c r="M79" s="28">
        <v>6296.1</v>
      </c>
      <c r="N79" s="59">
        <f t="shared" si="24"/>
        <v>6932.5</v>
      </c>
      <c r="O79" s="28">
        <v>7224.4</v>
      </c>
      <c r="P79" s="42">
        <v>30880</v>
      </c>
      <c r="Q79" s="28" t="s">
        <v>131</v>
      </c>
      <c r="R79" s="70">
        <v>940.6</v>
      </c>
      <c r="S79" s="28">
        <v>578.6</v>
      </c>
      <c r="T79" s="28">
        <v>445.1</v>
      </c>
      <c r="U79" s="28">
        <v>349.7</v>
      </c>
      <c r="V79" s="28">
        <v>0</v>
      </c>
      <c r="W79" s="28">
        <v>158.37</v>
      </c>
      <c r="X79" s="10" t="s">
        <v>132</v>
      </c>
      <c r="Y79" s="71"/>
      <c r="Z79" s="72"/>
      <c r="AA79" s="71"/>
      <c r="AB79" s="31" t="s">
        <v>71</v>
      </c>
      <c r="AC79" s="10" t="s">
        <v>63</v>
      </c>
      <c r="AD79" s="73"/>
      <c r="AE79" s="28" t="s">
        <v>51</v>
      </c>
      <c r="AF79" s="231"/>
    </row>
    <row r="80" spans="1:34" s="41" customFormat="1" ht="45" customHeight="1" x14ac:dyDescent="0.2">
      <c r="A80" s="20">
        <v>23</v>
      </c>
      <c r="B80" s="21" t="s">
        <v>112</v>
      </c>
      <c r="C80" s="74">
        <v>1</v>
      </c>
      <c r="D80" s="20">
        <v>28</v>
      </c>
      <c r="E80" s="22" t="s">
        <v>136</v>
      </c>
      <c r="F80" s="22" t="s">
        <v>67</v>
      </c>
      <c r="G80" s="20" t="s">
        <v>96</v>
      </c>
      <c r="H80" s="20">
        <v>4</v>
      </c>
      <c r="I80" s="20">
        <v>9</v>
      </c>
      <c r="J80" s="20">
        <v>144</v>
      </c>
      <c r="K80" s="28">
        <v>4371.6000000000004</v>
      </c>
      <c r="L80" s="39">
        <v>8180.3</v>
      </c>
      <c r="M80" s="28">
        <v>8886.6</v>
      </c>
      <c r="N80" s="59">
        <f t="shared" si="24"/>
        <v>9386.0300000000007</v>
      </c>
      <c r="O80" s="28">
        <v>0</v>
      </c>
      <c r="P80" s="42">
        <v>40684</v>
      </c>
      <c r="Q80" s="28" t="s">
        <v>131</v>
      </c>
      <c r="R80" s="28"/>
      <c r="S80" s="28">
        <v>772.72</v>
      </c>
      <c r="T80" s="28">
        <v>594.4</v>
      </c>
      <c r="U80" s="28">
        <v>611.33000000000004</v>
      </c>
      <c r="V80" s="28">
        <v>0</v>
      </c>
      <c r="W80" s="28">
        <v>0</v>
      </c>
      <c r="X80" s="10" t="s">
        <v>61</v>
      </c>
      <c r="Y80" s="42">
        <v>0</v>
      </c>
      <c r="Z80" s="42" t="s">
        <v>137</v>
      </c>
      <c r="AA80" s="42"/>
      <c r="AB80" s="31" t="s">
        <v>71</v>
      </c>
      <c r="AC80" s="10" t="s">
        <v>63</v>
      </c>
      <c r="AD80" s="10"/>
      <c r="AE80" s="10" t="s">
        <v>51</v>
      </c>
      <c r="AF80" s="223">
        <v>1</v>
      </c>
    </row>
    <row r="81" spans="1:32" s="76" customFormat="1" ht="25.5" hidden="1" customHeight="1" x14ac:dyDescent="0.2">
      <c r="A81" s="20"/>
      <c r="B81" s="43" t="s">
        <v>101</v>
      </c>
      <c r="C81" s="44">
        <f>SUM(C71)</f>
        <v>1</v>
      </c>
      <c r="D81" s="44"/>
      <c r="E81" s="44"/>
      <c r="F81" s="44"/>
      <c r="G81" s="44"/>
      <c r="H81" s="44">
        <f>SUM(H71)</f>
        <v>3</v>
      </c>
      <c r="I81" s="44"/>
      <c r="J81" s="44">
        <f t="shared" ref="J81:P81" si="25">SUM(J71)</f>
        <v>18</v>
      </c>
      <c r="K81" s="47">
        <f t="shared" si="25"/>
        <v>532.79999999999995</v>
      </c>
      <c r="L81" s="52">
        <f t="shared" si="25"/>
        <v>991.6</v>
      </c>
      <c r="M81" s="47">
        <f t="shared" si="25"/>
        <v>991.6</v>
      </c>
      <c r="N81" s="53">
        <f t="shared" si="25"/>
        <v>1202.5</v>
      </c>
      <c r="O81" s="47">
        <f t="shared" si="25"/>
        <v>1233.0999999999999</v>
      </c>
      <c r="P81" s="47">
        <f t="shared" si="25"/>
        <v>4132</v>
      </c>
      <c r="Q81" s="47"/>
      <c r="R81" s="47">
        <f t="shared" ref="R81:W81" si="26">SUM(R71)</f>
        <v>893.5</v>
      </c>
      <c r="S81" s="47">
        <f t="shared" si="26"/>
        <v>132.6</v>
      </c>
      <c r="T81" s="47">
        <f t="shared" si="26"/>
        <v>102</v>
      </c>
      <c r="U81" s="47">
        <f t="shared" si="26"/>
        <v>108.9</v>
      </c>
      <c r="V81" s="47">
        <f t="shared" si="26"/>
        <v>0</v>
      </c>
      <c r="W81" s="47">
        <f t="shared" si="26"/>
        <v>0</v>
      </c>
      <c r="X81" s="47"/>
      <c r="Y81" s="47"/>
      <c r="Z81" s="48"/>
      <c r="AA81" s="47">
        <f>SUM(AA71)</f>
        <v>1622.4</v>
      </c>
      <c r="AB81" s="75"/>
      <c r="AC81" s="44"/>
      <c r="AD81" s="44"/>
      <c r="AE81" s="44"/>
    </row>
    <row r="82" spans="1:32" s="76" customFormat="1" ht="25.5" hidden="1" customHeight="1" x14ac:dyDescent="0.2">
      <c r="A82" s="20"/>
      <c r="B82" s="43" t="s">
        <v>138</v>
      </c>
      <c r="C82" s="44">
        <f>C65</f>
        <v>1</v>
      </c>
      <c r="D82" s="44"/>
      <c r="E82" s="44"/>
      <c r="F82" s="44"/>
      <c r="G82" s="44"/>
      <c r="H82" s="44">
        <f>H65</f>
        <v>2</v>
      </c>
      <c r="I82" s="44"/>
      <c r="J82" s="44">
        <f t="shared" ref="J82:P82" si="27">J65</f>
        <v>31</v>
      </c>
      <c r="K82" s="44">
        <f t="shared" si="27"/>
        <v>603.20000000000005</v>
      </c>
      <c r="L82" s="45">
        <f t="shared" si="27"/>
        <v>632.20000000000005</v>
      </c>
      <c r="M82" s="44">
        <f t="shared" si="27"/>
        <v>632.20000000000005</v>
      </c>
      <c r="N82" s="46">
        <f t="shared" si="27"/>
        <v>1023.2</v>
      </c>
      <c r="O82" s="44">
        <f t="shared" si="27"/>
        <v>1036.94</v>
      </c>
      <c r="P82" s="44">
        <f t="shared" si="27"/>
        <v>3383</v>
      </c>
      <c r="Q82" s="44"/>
      <c r="R82" s="44">
        <f t="shared" ref="R82:W82" si="28">R65</f>
        <v>621.20000000000005</v>
      </c>
      <c r="S82" s="44">
        <f t="shared" si="28"/>
        <v>59.54</v>
      </c>
      <c r="T82" s="44">
        <f t="shared" si="28"/>
        <v>45.8</v>
      </c>
      <c r="U82" s="44">
        <f t="shared" si="28"/>
        <v>345.2</v>
      </c>
      <c r="V82" s="44">
        <f t="shared" si="28"/>
        <v>0</v>
      </c>
      <c r="W82" s="44">
        <f t="shared" si="28"/>
        <v>0</v>
      </c>
      <c r="X82" s="47"/>
      <c r="Y82" s="47"/>
      <c r="Z82" s="48"/>
      <c r="AA82" s="47">
        <f>AA65</f>
        <v>1669.3</v>
      </c>
      <c r="AB82" s="75"/>
      <c r="AC82" s="44"/>
      <c r="AD82" s="44"/>
      <c r="AE82" s="44"/>
    </row>
    <row r="83" spans="1:32" s="77" customFormat="1" ht="45" hidden="1" customHeight="1" x14ac:dyDescent="0.2">
      <c r="A83" s="49"/>
      <c r="B83" s="50" t="s">
        <v>139</v>
      </c>
      <c r="C83" s="49">
        <f>SUM(C65:C80)</f>
        <v>14</v>
      </c>
      <c r="D83" s="49"/>
      <c r="E83" s="49"/>
      <c r="F83" s="49"/>
      <c r="G83" s="49"/>
      <c r="H83" s="49">
        <f>SUM(H65,H66:H67,H69:H80)</f>
        <v>36</v>
      </c>
      <c r="I83" s="49"/>
      <c r="J83" s="49">
        <f>SUM(J65:J80)</f>
        <v>577</v>
      </c>
      <c r="K83" s="51">
        <f>SUM(K65:K80)</f>
        <v>16078.300000000001</v>
      </c>
      <c r="L83" s="52">
        <f>SUM(L65:L80)</f>
        <v>29564.539999999997</v>
      </c>
      <c r="M83" s="47">
        <f>SUM(M65,M66:M67,M69:M80)</f>
        <v>30525.739999999998</v>
      </c>
      <c r="N83" s="53">
        <f>SUM(N65:N80)</f>
        <v>34275.57</v>
      </c>
      <c r="O83" s="47">
        <f>SUM(O65,O66:O67,O69:O80)</f>
        <v>25575.64</v>
      </c>
      <c r="P83" s="51">
        <f>SUM(P65,P66:P67,P69:P80)</f>
        <v>140143</v>
      </c>
      <c r="Q83" s="51"/>
      <c r="R83" s="51"/>
      <c r="S83" s="51">
        <f>SUM(S65,S66:S67,S69:S80)</f>
        <v>2410.5600000000004</v>
      </c>
      <c r="T83" s="51">
        <f>SUM(T65,T66:T67,T69:T80)</f>
        <v>1862.8000000000002</v>
      </c>
      <c r="U83" s="51">
        <f>SUM(U65,U66:U67,U69:U80)</f>
        <v>2848.2299999999996</v>
      </c>
      <c r="V83" s="51">
        <f>SUM(V65,V66:V67,V69:V80)</f>
        <v>0</v>
      </c>
      <c r="W83" s="51">
        <f>SUM(W65,W66:W67,W69:W80)</f>
        <v>328.07</v>
      </c>
      <c r="X83" s="51"/>
      <c r="Y83" s="51"/>
      <c r="Z83" s="54"/>
      <c r="AA83" s="51">
        <f>SUM(AA65,AA66:AA67,AA69:AA80)</f>
        <v>24164.809999999998</v>
      </c>
      <c r="AB83" s="49"/>
      <c r="AC83" s="49"/>
      <c r="AD83" s="49"/>
      <c r="AE83" s="49"/>
    </row>
    <row r="84" spans="1:32" s="76" customFormat="1" ht="45" hidden="1" customHeight="1" x14ac:dyDescent="0.2">
      <c r="A84" s="44"/>
      <c r="B84" s="43" t="s">
        <v>140</v>
      </c>
      <c r="C84" s="44">
        <f>SUM(C67:C68)</f>
        <v>2</v>
      </c>
      <c r="D84" s="44"/>
      <c r="E84" s="44"/>
      <c r="F84" s="44"/>
      <c r="G84" s="44"/>
      <c r="H84" s="44">
        <f>SUM(H67:H68)</f>
        <v>4</v>
      </c>
      <c r="I84" s="44"/>
      <c r="J84" s="44">
        <f t="shared" ref="J84:P84" si="29">SUM(J67:J68)</f>
        <v>4</v>
      </c>
      <c r="K84" s="47">
        <f t="shared" si="29"/>
        <v>100.3</v>
      </c>
      <c r="L84" s="52">
        <f t="shared" si="29"/>
        <v>168.8</v>
      </c>
      <c r="M84" s="47">
        <f t="shared" si="29"/>
        <v>168.8</v>
      </c>
      <c r="N84" s="53">
        <f t="shared" si="29"/>
        <v>168.8</v>
      </c>
      <c r="O84" s="47">
        <f t="shared" si="29"/>
        <v>219.5</v>
      </c>
      <c r="P84" s="47">
        <f t="shared" si="29"/>
        <v>497</v>
      </c>
      <c r="Q84" s="47"/>
      <c r="R84" s="47"/>
      <c r="S84" s="47">
        <f>SUM(S67:S68)</f>
        <v>0</v>
      </c>
      <c r="T84" s="47">
        <f>SUM(T67:T68)</f>
        <v>0</v>
      </c>
      <c r="U84" s="47">
        <f>SUM(U67:U68)</f>
        <v>0</v>
      </c>
      <c r="V84" s="47">
        <f>SUM(V67:V68)</f>
        <v>0</v>
      </c>
      <c r="W84" s="47">
        <f>SUM(W67:W68)</f>
        <v>0</v>
      </c>
      <c r="X84" s="47"/>
      <c r="Y84" s="47"/>
      <c r="Z84" s="48"/>
      <c r="AA84" s="47">
        <f>SUM(AA67:AA68)</f>
        <v>1429</v>
      </c>
      <c r="AB84" s="44"/>
      <c r="AC84" s="44"/>
      <c r="AD84" s="44"/>
      <c r="AE84" s="44"/>
    </row>
    <row r="85" spans="1:32" s="41" customFormat="1" ht="28.5" hidden="1" customHeight="1" x14ac:dyDescent="0.2">
      <c r="A85" s="44"/>
      <c r="B85" s="43" t="s">
        <v>141</v>
      </c>
      <c r="C85" s="44">
        <f>SUM(C65:C66)</f>
        <v>2</v>
      </c>
      <c r="D85" s="44"/>
      <c r="E85" s="44"/>
      <c r="F85" s="44"/>
      <c r="G85" s="44"/>
      <c r="H85" s="44">
        <f>SUM(H65:H66)</f>
        <v>4</v>
      </c>
      <c r="I85" s="44"/>
      <c r="J85" s="44">
        <f t="shared" ref="J85:P85" si="30">SUM(J65:J66)</f>
        <v>33</v>
      </c>
      <c r="K85" s="47">
        <f t="shared" si="30"/>
        <v>647.5</v>
      </c>
      <c r="L85" s="52">
        <f t="shared" si="30"/>
        <v>705.6400000000001</v>
      </c>
      <c r="M85" s="47">
        <f t="shared" si="30"/>
        <v>705.6400000000001</v>
      </c>
      <c r="N85" s="53">
        <f t="shared" si="30"/>
        <v>1096.6400000000001</v>
      </c>
      <c r="O85" s="47">
        <f t="shared" si="30"/>
        <v>1132.3400000000001</v>
      </c>
      <c r="P85" s="47">
        <f t="shared" si="30"/>
        <v>3675</v>
      </c>
      <c r="Q85" s="47"/>
      <c r="R85" s="47"/>
      <c r="S85" s="47">
        <f>SUM(S65:S66)</f>
        <v>59.54</v>
      </c>
      <c r="T85" s="47">
        <f>SUM(T65:T66)</f>
        <v>45.8</v>
      </c>
      <c r="U85" s="47">
        <f>SUM(U65:U66)</f>
        <v>345.2</v>
      </c>
      <c r="V85" s="47">
        <f>SUM(V65:V66)</f>
        <v>0</v>
      </c>
      <c r="W85" s="47">
        <f>SUM(W65:W66)</f>
        <v>0</v>
      </c>
      <c r="X85" s="47"/>
      <c r="Y85" s="47"/>
      <c r="Z85" s="48"/>
      <c r="AA85" s="47">
        <f>SUM(AA65:AA66)</f>
        <v>2383.8000000000002</v>
      </c>
      <c r="AB85" s="44"/>
      <c r="AC85" s="44"/>
      <c r="AD85" s="44"/>
      <c r="AE85" s="44"/>
    </row>
    <row r="86" spans="1:32" s="41" customFormat="1" ht="45" hidden="1" customHeight="1" x14ac:dyDescent="0.2">
      <c r="A86" s="20"/>
      <c r="B86" s="43" t="s">
        <v>142</v>
      </c>
      <c r="C86" s="44">
        <f>SUM(C69:C70,C71,C72:C75,C76)</f>
        <v>8</v>
      </c>
      <c r="D86" s="44"/>
      <c r="E86" s="44"/>
      <c r="F86" s="44"/>
      <c r="G86" s="44"/>
      <c r="H86" s="44">
        <f>SUM(H69:H70,H71,H72:H75,H76)</f>
        <v>17</v>
      </c>
      <c r="I86" s="44"/>
      <c r="J86" s="44">
        <f t="shared" ref="J86:P86" si="31">SUM(J69:J70,J71,J72:J75,J76)</f>
        <v>160</v>
      </c>
      <c r="K86" s="47">
        <f t="shared" si="31"/>
        <v>3845.9</v>
      </c>
      <c r="L86" s="52">
        <f t="shared" si="31"/>
        <v>7151.1</v>
      </c>
      <c r="M86" s="47">
        <f t="shared" si="31"/>
        <v>7151.1</v>
      </c>
      <c r="N86" s="53">
        <f t="shared" si="31"/>
        <v>8455.0999999999985</v>
      </c>
      <c r="O86" s="47">
        <f t="shared" si="31"/>
        <v>8530.6999999999989</v>
      </c>
      <c r="P86" s="47">
        <f t="shared" si="31"/>
        <v>29076</v>
      </c>
      <c r="Q86" s="47"/>
      <c r="R86" s="47"/>
      <c r="S86" s="47">
        <f>SUM(S69:S70,S71,S72:S75,S76)</f>
        <v>316.59999999999997</v>
      </c>
      <c r="T86" s="47">
        <f>SUM(T69:T70,T71,T72:T75,T76)</f>
        <v>252.1</v>
      </c>
      <c r="U86" s="47">
        <f>SUM(U69:U70,U71,U72:U75,U76)</f>
        <v>1051.9000000000001</v>
      </c>
      <c r="V86" s="47">
        <f>SUM(V69:V70,V71,V72:V75,V76)</f>
        <v>0</v>
      </c>
      <c r="W86" s="47">
        <f>SUM(W69:W70,W71,W72:W75,W76)</f>
        <v>0</v>
      </c>
      <c r="X86" s="47"/>
      <c r="Y86" s="47"/>
      <c r="Z86" s="48"/>
      <c r="AA86" s="47">
        <f>SUM(AA69:AA70,AA71,AA72:AA75,AA76)</f>
        <v>10783.9</v>
      </c>
      <c r="AB86" s="44"/>
      <c r="AC86" s="44"/>
      <c r="AD86" s="44"/>
      <c r="AE86" s="44"/>
    </row>
    <row r="87" spans="1:32" s="41" customFormat="1" ht="45" hidden="1" customHeight="1" x14ac:dyDescent="0.2">
      <c r="A87" s="20"/>
      <c r="B87" s="43" t="s">
        <v>143</v>
      </c>
      <c r="C87" s="44">
        <f>SUM(C77:C79)</f>
        <v>1</v>
      </c>
      <c r="D87" s="44"/>
      <c r="E87" s="44"/>
      <c r="F87" s="44"/>
      <c r="G87" s="44"/>
      <c r="H87" s="44">
        <f>SUM(H77:H79)</f>
        <v>9</v>
      </c>
      <c r="I87" s="44"/>
      <c r="J87" s="44">
        <f t="shared" ref="J87:P87" si="32">SUM(J77:J79)</f>
        <v>236</v>
      </c>
      <c r="K87" s="47">
        <f t="shared" si="32"/>
        <v>7113</v>
      </c>
      <c r="L87" s="52">
        <f t="shared" si="32"/>
        <v>13358.7</v>
      </c>
      <c r="M87" s="47">
        <f t="shared" si="32"/>
        <v>13686.8</v>
      </c>
      <c r="N87" s="53">
        <f t="shared" si="32"/>
        <v>15169</v>
      </c>
      <c r="O87" s="47">
        <f t="shared" si="32"/>
        <v>15788.300000000001</v>
      </c>
      <c r="P87" s="47">
        <f t="shared" si="32"/>
        <v>66462</v>
      </c>
      <c r="Q87" s="47"/>
      <c r="R87" s="47"/>
      <c r="S87" s="47">
        <f>SUM(S77:S79)</f>
        <v>1261.7</v>
      </c>
      <c r="T87" s="47">
        <f>SUM(T77:T79)</f>
        <v>970.5</v>
      </c>
      <c r="U87" s="47">
        <f>SUM(U77:U79)</f>
        <v>839.8</v>
      </c>
      <c r="V87" s="47">
        <f>SUM(V77:V79)</f>
        <v>0</v>
      </c>
      <c r="W87" s="47">
        <f>SUM(W77:W79)</f>
        <v>328.07</v>
      </c>
      <c r="X87" s="47"/>
      <c r="Y87" s="47"/>
      <c r="Z87" s="48"/>
      <c r="AA87" s="47">
        <f>SUM(AA77:AA79)</f>
        <v>10282.61</v>
      </c>
      <c r="AB87" s="44"/>
      <c r="AC87" s="44"/>
      <c r="AD87" s="44"/>
      <c r="AE87" s="44"/>
    </row>
    <row r="88" spans="1:32" s="7" customFormat="1" ht="45" hidden="1" customHeight="1" x14ac:dyDescent="0.2">
      <c r="A88" s="20"/>
      <c r="B88" s="43" t="s">
        <v>144</v>
      </c>
      <c r="C88" s="44">
        <f>SUM(C80)</f>
        <v>1</v>
      </c>
      <c r="D88" s="44"/>
      <c r="E88" s="44"/>
      <c r="F88" s="44"/>
      <c r="G88" s="44"/>
      <c r="H88" s="44">
        <f>SUM(H80)</f>
        <v>4</v>
      </c>
      <c r="I88" s="44"/>
      <c r="J88" s="44">
        <f t="shared" ref="J88:P88" si="33">SUM(J80)</f>
        <v>144</v>
      </c>
      <c r="K88" s="47">
        <f t="shared" si="33"/>
        <v>4371.6000000000004</v>
      </c>
      <c r="L88" s="52">
        <f t="shared" si="33"/>
        <v>8180.3</v>
      </c>
      <c r="M88" s="47">
        <f t="shared" si="33"/>
        <v>8886.6</v>
      </c>
      <c r="N88" s="53">
        <f t="shared" si="33"/>
        <v>9386.0300000000007</v>
      </c>
      <c r="O88" s="47">
        <f t="shared" si="33"/>
        <v>0</v>
      </c>
      <c r="P88" s="47">
        <f t="shared" si="33"/>
        <v>40684</v>
      </c>
      <c r="Q88" s="47"/>
      <c r="R88" s="47"/>
      <c r="S88" s="47">
        <f>SUM(S80)</f>
        <v>772.72</v>
      </c>
      <c r="T88" s="47">
        <f>SUM(T80)</f>
        <v>594.4</v>
      </c>
      <c r="U88" s="47">
        <f>SUM(U80)</f>
        <v>611.33000000000004</v>
      </c>
      <c r="V88" s="47">
        <f>SUM(V80)</f>
        <v>0</v>
      </c>
      <c r="W88" s="47">
        <f>SUM(W80)</f>
        <v>0</v>
      </c>
      <c r="X88" s="47"/>
      <c r="Y88" s="47"/>
      <c r="Z88" s="48"/>
      <c r="AA88" s="47">
        <f>SUM(AA80)</f>
        <v>0</v>
      </c>
      <c r="AB88" s="44"/>
      <c r="AC88" s="44"/>
      <c r="AD88" s="44"/>
      <c r="AE88" s="44"/>
    </row>
    <row r="89" spans="1:32" s="7" customFormat="1" ht="45" customHeight="1" outlineLevel="1" x14ac:dyDescent="0.2">
      <c r="A89" s="20">
        <v>24</v>
      </c>
      <c r="B89" s="21" t="s">
        <v>145</v>
      </c>
      <c r="C89" s="20">
        <v>1</v>
      </c>
      <c r="D89" s="20">
        <v>5</v>
      </c>
      <c r="E89" s="20">
        <v>1988</v>
      </c>
      <c r="F89" s="22" t="s">
        <v>35</v>
      </c>
      <c r="G89" s="20" t="s">
        <v>36</v>
      </c>
      <c r="H89" s="20">
        <v>2</v>
      </c>
      <c r="I89" s="20">
        <v>2</v>
      </c>
      <c r="J89" s="20">
        <v>20</v>
      </c>
      <c r="K89" s="28">
        <v>454.3</v>
      </c>
      <c r="L89" s="39">
        <v>937.3</v>
      </c>
      <c r="M89" s="28">
        <v>937.3</v>
      </c>
      <c r="N89" s="59">
        <f>L89+T89+U89</f>
        <v>1041.376923076923</v>
      </c>
      <c r="O89" s="28">
        <v>1072.5999999999999</v>
      </c>
      <c r="P89" s="42">
        <v>3539</v>
      </c>
      <c r="Q89" s="28" t="s">
        <v>125</v>
      </c>
      <c r="R89" s="28">
        <v>753.5</v>
      </c>
      <c r="S89" s="28">
        <v>135.30000000000001</v>
      </c>
      <c r="T89" s="28">
        <v>104.07692307692308</v>
      </c>
      <c r="U89" s="28">
        <v>0</v>
      </c>
      <c r="V89" s="28">
        <v>0</v>
      </c>
      <c r="W89" s="28">
        <v>0</v>
      </c>
      <c r="X89" s="10" t="s">
        <v>52</v>
      </c>
      <c r="Y89" s="42">
        <v>23</v>
      </c>
      <c r="Z89" s="30" t="s">
        <v>146</v>
      </c>
      <c r="AA89" s="42">
        <v>1367.5</v>
      </c>
      <c r="AB89" s="31" t="s">
        <v>40</v>
      </c>
      <c r="AC89" s="10" t="s">
        <v>54</v>
      </c>
      <c r="AD89" s="10"/>
      <c r="AE89" s="10" t="s">
        <v>51</v>
      </c>
      <c r="AF89" s="230">
        <v>1</v>
      </c>
    </row>
    <row r="90" spans="1:32" s="7" customFormat="1" outlineLevel="1" x14ac:dyDescent="0.2">
      <c r="A90" s="20">
        <v>25</v>
      </c>
      <c r="B90" s="21" t="s">
        <v>145</v>
      </c>
      <c r="C90" s="20">
        <v>1</v>
      </c>
      <c r="D90" s="20">
        <v>6</v>
      </c>
      <c r="E90" s="20">
        <v>1988</v>
      </c>
      <c r="F90" s="22" t="s">
        <v>35</v>
      </c>
      <c r="G90" s="20" t="s">
        <v>36</v>
      </c>
      <c r="H90" s="20">
        <v>2</v>
      </c>
      <c r="I90" s="20">
        <v>2</v>
      </c>
      <c r="J90" s="20">
        <v>20</v>
      </c>
      <c r="K90" s="28">
        <v>456.4</v>
      </c>
      <c r="L90" s="39">
        <v>931.4</v>
      </c>
      <c r="M90" s="28">
        <v>931.4</v>
      </c>
      <c r="N90" s="59">
        <f>L90+T90+U90</f>
        <v>1035.476923076923</v>
      </c>
      <c r="O90" s="28">
        <v>1066.7</v>
      </c>
      <c r="P90" s="42">
        <v>3546</v>
      </c>
      <c r="Q90" s="28" t="s">
        <v>125</v>
      </c>
      <c r="R90" s="28">
        <v>754.4</v>
      </c>
      <c r="S90" s="28">
        <v>135.30000000000001</v>
      </c>
      <c r="T90" s="28">
        <v>104.07692307692308</v>
      </c>
      <c r="U90" s="28">
        <v>0</v>
      </c>
      <c r="V90" s="28">
        <v>0</v>
      </c>
      <c r="W90" s="28">
        <v>0</v>
      </c>
      <c r="X90" s="10" t="s">
        <v>52</v>
      </c>
      <c r="Y90" s="42">
        <v>23</v>
      </c>
      <c r="Z90" s="30" t="s">
        <v>147</v>
      </c>
      <c r="AA90" s="42">
        <v>1294.3</v>
      </c>
      <c r="AB90" s="31" t="s">
        <v>40</v>
      </c>
      <c r="AC90" s="10" t="s">
        <v>54</v>
      </c>
      <c r="AD90" s="10" t="s">
        <v>54</v>
      </c>
      <c r="AE90" s="10" t="s">
        <v>51</v>
      </c>
      <c r="AF90" s="231"/>
    </row>
    <row r="91" spans="1:32" s="7" customFormat="1" ht="45" customHeight="1" outlineLevel="1" x14ac:dyDescent="0.2">
      <c r="A91" s="20">
        <v>26</v>
      </c>
      <c r="B91" s="21" t="s">
        <v>145</v>
      </c>
      <c r="C91" s="20">
        <v>1</v>
      </c>
      <c r="D91" s="20">
        <v>11</v>
      </c>
      <c r="E91" s="20">
        <v>2003</v>
      </c>
      <c r="F91" s="22" t="s">
        <v>95</v>
      </c>
      <c r="G91" s="20" t="s">
        <v>96</v>
      </c>
      <c r="H91" s="20">
        <v>4</v>
      </c>
      <c r="I91" s="20">
        <v>4</v>
      </c>
      <c r="J91" s="20">
        <v>32</v>
      </c>
      <c r="K91" s="28">
        <v>1754.8</v>
      </c>
      <c r="L91" s="39">
        <v>2733.6</v>
      </c>
      <c r="M91" s="28">
        <v>2890.4</v>
      </c>
      <c r="N91" s="59">
        <f>L91+T91+U91</f>
        <v>3141</v>
      </c>
      <c r="O91" s="28">
        <v>3361.4</v>
      </c>
      <c r="P91" s="42">
        <v>15632</v>
      </c>
      <c r="Q91" s="28" t="s">
        <v>90</v>
      </c>
      <c r="R91" s="28">
        <v>1036.73</v>
      </c>
      <c r="S91" s="28">
        <v>275.73</v>
      </c>
      <c r="T91" s="28">
        <v>212.1</v>
      </c>
      <c r="U91" s="28">
        <v>195.3</v>
      </c>
      <c r="V91" s="28">
        <v>156.80000000000001</v>
      </c>
      <c r="W91" s="28">
        <v>0</v>
      </c>
      <c r="X91" s="10" t="s">
        <v>52</v>
      </c>
      <c r="Y91" s="42">
        <v>0</v>
      </c>
      <c r="Z91" s="30" t="s">
        <v>148</v>
      </c>
      <c r="AA91" s="42">
        <v>2405.5700000000002</v>
      </c>
      <c r="AB91" s="31" t="s">
        <v>40</v>
      </c>
      <c r="AC91" s="10" t="s">
        <v>63</v>
      </c>
      <c r="AD91" s="10"/>
      <c r="AE91" s="10" t="s">
        <v>51</v>
      </c>
      <c r="AF91" s="224">
        <v>1</v>
      </c>
    </row>
    <row r="92" spans="1:32" s="7" customFormat="1" ht="36" customHeight="1" outlineLevel="1" x14ac:dyDescent="0.2">
      <c r="A92" s="20">
        <v>27</v>
      </c>
      <c r="B92" s="21" t="s">
        <v>145</v>
      </c>
      <c r="C92" s="20">
        <v>1</v>
      </c>
      <c r="D92" s="34" t="s">
        <v>149</v>
      </c>
      <c r="E92" s="20">
        <v>2009</v>
      </c>
      <c r="F92" s="22" t="s">
        <v>67</v>
      </c>
      <c r="G92" s="20" t="s">
        <v>96</v>
      </c>
      <c r="H92" s="20">
        <v>3</v>
      </c>
      <c r="I92" s="20">
        <v>5</v>
      </c>
      <c r="J92" s="20">
        <v>60</v>
      </c>
      <c r="K92" s="28">
        <v>1607.1</v>
      </c>
      <c r="L92" s="39">
        <v>3085.3</v>
      </c>
      <c r="M92" s="28">
        <v>3212.2</v>
      </c>
      <c r="N92" s="59">
        <f>L92+T92+U92</f>
        <v>3537.0000000000005</v>
      </c>
      <c r="O92" s="28">
        <v>3737.2</v>
      </c>
      <c r="P92" s="42">
        <v>15905</v>
      </c>
      <c r="Q92" s="10" t="s">
        <v>150</v>
      </c>
      <c r="R92" s="28">
        <v>840</v>
      </c>
      <c r="S92" s="10">
        <v>317.7</v>
      </c>
      <c r="T92" s="28">
        <v>244.4</v>
      </c>
      <c r="U92" s="10">
        <v>207.3</v>
      </c>
      <c r="V92" s="28">
        <v>126.9</v>
      </c>
      <c r="W92" s="28">
        <v>0</v>
      </c>
      <c r="X92" s="10" t="s">
        <v>132</v>
      </c>
      <c r="Y92" s="42">
        <v>0</v>
      </c>
      <c r="Z92" s="30" t="s">
        <v>151</v>
      </c>
      <c r="AA92" s="42">
        <v>2715.06</v>
      </c>
      <c r="AB92" s="31" t="s">
        <v>71</v>
      </c>
      <c r="AC92" s="10" t="s">
        <v>63</v>
      </c>
      <c r="AD92" s="64"/>
      <c r="AE92" s="10" t="s">
        <v>51</v>
      </c>
      <c r="AF92" s="223">
        <v>1</v>
      </c>
    </row>
    <row r="93" spans="1:32" s="55" customFormat="1" ht="45" hidden="1" customHeight="1" x14ac:dyDescent="0.2">
      <c r="A93" s="49"/>
      <c r="B93" s="50" t="s">
        <v>152</v>
      </c>
      <c r="C93" s="49">
        <f>SUM(C89:C92)</f>
        <v>4</v>
      </c>
      <c r="D93" s="49"/>
      <c r="E93" s="49"/>
      <c r="F93" s="49"/>
      <c r="G93" s="49"/>
      <c r="H93" s="49">
        <f>SUM(H89:H92)</f>
        <v>11</v>
      </c>
      <c r="I93" s="49"/>
      <c r="J93" s="49">
        <f t="shared" ref="J93:P93" si="34">SUM(J89:J92)</f>
        <v>132</v>
      </c>
      <c r="K93" s="51">
        <f t="shared" si="34"/>
        <v>4272.6000000000004</v>
      </c>
      <c r="L93" s="52">
        <f t="shared" si="34"/>
        <v>7687.5999999999995</v>
      </c>
      <c r="M93" s="47">
        <f t="shared" si="34"/>
        <v>7971.3</v>
      </c>
      <c r="N93" s="53">
        <f t="shared" si="34"/>
        <v>8754.8538461538465</v>
      </c>
      <c r="O93" s="47">
        <f t="shared" si="34"/>
        <v>9237.9000000000015</v>
      </c>
      <c r="P93" s="51">
        <f t="shared" si="34"/>
        <v>38622</v>
      </c>
      <c r="Q93" s="51"/>
      <c r="R93" s="51">
        <f t="shared" ref="R93:W93" si="35">SUM(R89:R92)</f>
        <v>3384.63</v>
      </c>
      <c r="S93" s="51">
        <f t="shared" si="35"/>
        <v>864.03</v>
      </c>
      <c r="T93" s="51">
        <f t="shared" si="35"/>
        <v>664.65384615384619</v>
      </c>
      <c r="U93" s="51">
        <f t="shared" si="35"/>
        <v>402.6</v>
      </c>
      <c r="V93" s="51">
        <f t="shared" si="35"/>
        <v>283.70000000000005</v>
      </c>
      <c r="W93" s="51">
        <f t="shared" si="35"/>
        <v>0</v>
      </c>
      <c r="X93" s="51"/>
      <c r="Y93" s="51"/>
      <c r="Z93" s="54"/>
      <c r="AA93" s="51">
        <f>SUM(AA89:AA92)</f>
        <v>7782.43</v>
      </c>
      <c r="AB93" s="49"/>
      <c r="AC93" s="78"/>
      <c r="AD93" s="78"/>
      <c r="AE93" s="49"/>
    </row>
    <row r="94" spans="1:32" s="7" customFormat="1" ht="45" hidden="1" customHeight="1" x14ac:dyDescent="0.2">
      <c r="A94" s="44"/>
      <c r="B94" s="43" t="s">
        <v>153</v>
      </c>
      <c r="C94" s="44">
        <f>SUM(C89:C90)</f>
        <v>2</v>
      </c>
      <c r="D94" s="44"/>
      <c r="E94" s="44"/>
      <c r="F94" s="44"/>
      <c r="G94" s="44"/>
      <c r="H94" s="44">
        <f>SUM(H89:H90)</f>
        <v>4</v>
      </c>
      <c r="I94" s="44"/>
      <c r="J94" s="44">
        <f t="shared" ref="J94:P94" si="36">SUM(J89:J90)</f>
        <v>40</v>
      </c>
      <c r="K94" s="47">
        <f t="shared" si="36"/>
        <v>910.7</v>
      </c>
      <c r="L94" s="52">
        <f t="shared" si="36"/>
        <v>1868.6999999999998</v>
      </c>
      <c r="M94" s="47">
        <f t="shared" si="36"/>
        <v>1868.6999999999998</v>
      </c>
      <c r="N94" s="53">
        <f t="shared" si="36"/>
        <v>2076.853846153846</v>
      </c>
      <c r="O94" s="47">
        <f t="shared" si="36"/>
        <v>2139.3000000000002</v>
      </c>
      <c r="P94" s="47">
        <f t="shared" si="36"/>
        <v>7085</v>
      </c>
      <c r="Q94" s="47"/>
      <c r="R94" s="47">
        <f t="shared" ref="R94:W94" si="37">SUM(R89:R90)</f>
        <v>1507.9</v>
      </c>
      <c r="S94" s="47">
        <f t="shared" si="37"/>
        <v>270.60000000000002</v>
      </c>
      <c r="T94" s="47">
        <f t="shared" si="37"/>
        <v>208.15384615384616</v>
      </c>
      <c r="U94" s="47">
        <f t="shared" si="37"/>
        <v>0</v>
      </c>
      <c r="V94" s="47">
        <f t="shared" si="37"/>
        <v>0</v>
      </c>
      <c r="W94" s="47">
        <f t="shared" si="37"/>
        <v>0</v>
      </c>
      <c r="X94" s="47"/>
      <c r="Y94" s="47"/>
      <c r="Z94" s="48"/>
      <c r="AA94" s="47">
        <f>SUM(AA89:AA90)</f>
        <v>2661.8</v>
      </c>
      <c r="AB94" s="44"/>
      <c r="AC94" s="73"/>
      <c r="AD94" s="73"/>
      <c r="AE94" s="44"/>
    </row>
    <row r="95" spans="1:32" s="7" customFormat="1" ht="45" hidden="1" customHeight="1" x14ac:dyDescent="0.2">
      <c r="A95" s="44"/>
      <c r="B95" s="43" t="s">
        <v>154</v>
      </c>
      <c r="C95" s="44">
        <f>SUM(C92)</f>
        <v>1</v>
      </c>
      <c r="D95" s="44"/>
      <c r="E95" s="44"/>
      <c r="F95" s="44"/>
      <c r="G95" s="44"/>
      <c r="H95" s="44">
        <f>SUM(H92)</f>
        <v>3</v>
      </c>
      <c r="I95" s="44"/>
      <c r="J95" s="44">
        <f t="shared" ref="J95:P95" si="38">SUM(J92)</f>
        <v>60</v>
      </c>
      <c r="K95" s="47">
        <f t="shared" si="38"/>
        <v>1607.1</v>
      </c>
      <c r="L95" s="52">
        <f t="shared" si="38"/>
        <v>3085.3</v>
      </c>
      <c r="M95" s="47">
        <f t="shared" si="38"/>
        <v>3212.2</v>
      </c>
      <c r="N95" s="53">
        <f t="shared" si="38"/>
        <v>3537.0000000000005</v>
      </c>
      <c r="O95" s="47">
        <f t="shared" si="38"/>
        <v>3737.2</v>
      </c>
      <c r="P95" s="47">
        <f t="shared" si="38"/>
        <v>15905</v>
      </c>
      <c r="Q95" s="47"/>
      <c r="R95" s="47">
        <f t="shared" ref="R95:W95" si="39">SUM(R92)</f>
        <v>840</v>
      </c>
      <c r="S95" s="47">
        <f t="shared" si="39"/>
        <v>317.7</v>
      </c>
      <c r="T95" s="47">
        <f t="shared" si="39"/>
        <v>244.4</v>
      </c>
      <c r="U95" s="47">
        <f t="shared" si="39"/>
        <v>207.3</v>
      </c>
      <c r="V95" s="47">
        <f t="shared" si="39"/>
        <v>126.9</v>
      </c>
      <c r="W95" s="47">
        <f t="shared" si="39"/>
        <v>0</v>
      </c>
      <c r="X95" s="47"/>
      <c r="Y95" s="47"/>
      <c r="Z95" s="48"/>
      <c r="AA95" s="47">
        <f>SUM(AA92)</f>
        <v>2715.06</v>
      </c>
      <c r="AB95" s="44"/>
      <c r="AC95" s="44"/>
      <c r="AD95" s="44"/>
      <c r="AE95" s="44"/>
    </row>
    <row r="96" spans="1:32" s="7" customFormat="1" ht="47.25" hidden="1" customHeight="1" x14ac:dyDescent="0.2">
      <c r="A96" s="44"/>
      <c r="B96" s="43" t="s">
        <v>155</v>
      </c>
      <c r="C96" s="44">
        <f>SUM(C91)</f>
        <v>1</v>
      </c>
      <c r="D96" s="44"/>
      <c r="E96" s="44"/>
      <c r="F96" s="44"/>
      <c r="G96" s="44"/>
      <c r="H96" s="44">
        <f>SUM(H91)</f>
        <v>4</v>
      </c>
      <c r="I96" s="44"/>
      <c r="J96" s="44">
        <f t="shared" ref="J96:P96" si="40">SUM(J91)</f>
        <v>32</v>
      </c>
      <c r="K96" s="47">
        <f t="shared" si="40"/>
        <v>1754.8</v>
      </c>
      <c r="L96" s="52">
        <f t="shared" si="40"/>
        <v>2733.6</v>
      </c>
      <c r="M96" s="47">
        <f t="shared" si="40"/>
        <v>2890.4</v>
      </c>
      <c r="N96" s="53">
        <f t="shared" si="40"/>
        <v>3141</v>
      </c>
      <c r="O96" s="47">
        <f t="shared" si="40"/>
        <v>3361.4</v>
      </c>
      <c r="P96" s="47">
        <f t="shared" si="40"/>
        <v>15632</v>
      </c>
      <c r="Q96" s="47"/>
      <c r="R96" s="47">
        <f t="shared" ref="R96:W96" si="41">SUM(R91)</f>
        <v>1036.73</v>
      </c>
      <c r="S96" s="47">
        <f t="shared" si="41"/>
        <v>275.73</v>
      </c>
      <c r="T96" s="47">
        <f t="shared" si="41"/>
        <v>212.1</v>
      </c>
      <c r="U96" s="47">
        <f t="shared" si="41"/>
        <v>195.3</v>
      </c>
      <c r="V96" s="47">
        <f t="shared" si="41"/>
        <v>156.80000000000001</v>
      </c>
      <c r="W96" s="47">
        <f t="shared" si="41"/>
        <v>0</v>
      </c>
      <c r="X96" s="47"/>
      <c r="Y96" s="47"/>
      <c r="Z96" s="48"/>
      <c r="AA96" s="47">
        <f>SUM(AA91)</f>
        <v>2405.5700000000002</v>
      </c>
      <c r="AB96" s="44"/>
      <c r="AC96" s="44"/>
      <c r="AD96" s="44"/>
      <c r="AE96" s="44"/>
    </row>
    <row r="97" spans="1:32" s="7" customFormat="1" ht="41.25" customHeight="1" outlineLevel="1" x14ac:dyDescent="0.2">
      <c r="A97" s="20">
        <v>28</v>
      </c>
      <c r="B97" s="21" t="s">
        <v>156</v>
      </c>
      <c r="C97" s="20">
        <v>1</v>
      </c>
      <c r="D97" s="20">
        <v>35</v>
      </c>
      <c r="E97" s="20">
        <v>1983</v>
      </c>
      <c r="F97" s="22" t="s">
        <v>35</v>
      </c>
      <c r="G97" s="20" t="s">
        <v>36</v>
      </c>
      <c r="H97" s="20">
        <v>1</v>
      </c>
      <c r="I97" s="20">
        <v>1</v>
      </c>
      <c r="J97" s="20">
        <v>2</v>
      </c>
      <c r="K97" s="28">
        <v>51.9</v>
      </c>
      <c r="L97" s="39">
        <v>90</v>
      </c>
      <c r="M97" s="28">
        <v>90</v>
      </c>
      <c r="N97" s="59">
        <v>90</v>
      </c>
      <c r="O97" s="28">
        <v>90</v>
      </c>
      <c r="P97" s="42">
        <v>279</v>
      </c>
      <c r="Q97" s="28" t="s">
        <v>37</v>
      </c>
      <c r="R97" s="28">
        <v>134.55000000000001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10" t="s">
        <v>119</v>
      </c>
      <c r="Y97" s="42">
        <v>21</v>
      </c>
      <c r="Z97" s="30" t="s">
        <v>157</v>
      </c>
      <c r="AA97" s="42">
        <v>104.1</v>
      </c>
      <c r="AB97" s="31" t="s">
        <v>158</v>
      </c>
      <c r="AC97" s="10" t="s">
        <v>119</v>
      </c>
      <c r="AD97" s="10"/>
      <c r="AE97" s="10" t="s">
        <v>51</v>
      </c>
      <c r="AF97" s="223">
        <v>1</v>
      </c>
    </row>
    <row r="98" spans="1:32" s="7" customFormat="1" ht="47.25" customHeight="1" outlineLevel="1" x14ac:dyDescent="0.2">
      <c r="A98" s="20">
        <v>29</v>
      </c>
      <c r="B98" s="21" t="s">
        <v>159</v>
      </c>
      <c r="C98" s="20">
        <v>1</v>
      </c>
      <c r="D98" s="20">
        <v>37</v>
      </c>
      <c r="E98" s="20">
        <v>1983</v>
      </c>
      <c r="F98" s="22" t="s">
        <v>35</v>
      </c>
      <c r="G98" s="20" t="s">
        <v>36</v>
      </c>
      <c r="H98" s="20">
        <v>2</v>
      </c>
      <c r="I98" s="20">
        <v>1</v>
      </c>
      <c r="J98" s="20">
        <v>2</v>
      </c>
      <c r="K98" s="28">
        <v>52.3</v>
      </c>
      <c r="L98" s="39">
        <v>90.6</v>
      </c>
      <c r="M98" s="28">
        <v>90.6</v>
      </c>
      <c r="N98" s="59">
        <v>90.6</v>
      </c>
      <c r="O98" s="28">
        <v>90.6</v>
      </c>
      <c r="P98" s="42">
        <v>282</v>
      </c>
      <c r="Q98" s="28" t="s">
        <v>37</v>
      </c>
      <c r="R98" s="28">
        <v>125.6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10" t="s">
        <v>119</v>
      </c>
      <c r="Y98" s="42">
        <v>16</v>
      </c>
      <c r="Z98" s="30" t="s">
        <v>160</v>
      </c>
      <c r="AA98" s="42">
        <v>123.4</v>
      </c>
      <c r="AB98" s="31" t="s">
        <v>158</v>
      </c>
      <c r="AC98" s="10" t="s">
        <v>119</v>
      </c>
      <c r="AD98" s="10"/>
      <c r="AE98" s="10" t="s">
        <v>51</v>
      </c>
      <c r="AF98" s="223">
        <v>1</v>
      </c>
    </row>
    <row r="99" spans="1:32" s="7" customFormat="1" ht="33" hidden="1" customHeight="1" x14ac:dyDescent="0.2">
      <c r="A99" s="20"/>
      <c r="B99" s="43" t="s">
        <v>161</v>
      </c>
      <c r="C99" s="44">
        <f>SUM(C97,C98,)</f>
        <v>2</v>
      </c>
      <c r="D99" s="44"/>
      <c r="E99" s="44"/>
      <c r="F99" s="44"/>
      <c r="G99" s="44"/>
      <c r="H99" s="44">
        <f>SUM(H97:H98)</f>
        <v>3</v>
      </c>
      <c r="I99" s="44"/>
      <c r="J99" s="47">
        <f t="shared" ref="J99:P99" si="42">SUM(J97,J98)</f>
        <v>4</v>
      </c>
      <c r="K99" s="47">
        <f t="shared" si="42"/>
        <v>104.19999999999999</v>
      </c>
      <c r="L99" s="52">
        <f t="shared" si="42"/>
        <v>180.6</v>
      </c>
      <c r="M99" s="47">
        <f t="shared" si="42"/>
        <v>180.6</v>
      </c>
      <c r="N99" s="53">
        <f t="shared" si="42"/>
        <v>180.6</v>
      </c>
      <c r="O99" s="47">
        <f t="shared" si="42"/>
        <v>180.6</v>
      </c>
      <c r="P99" s="47">
        <f t="shared" si="42"/>
        <v>561</v>
      </c>
      <c r="Q99" s="47"/>
      <c r="R99" s="47">
        <f t="shared" ref="R99:W99" si="43">SUM(R97,R98)</f>
        <v>260.14999999999998</v>
      </c>
      <c r="S99" s="47">
        <f t="shared" si="43"/>
        <v>0</v>
      </c>
      <c r="T99" s="47">
        <f t="shared" si="43"/>
        <v>0</v>
      </c>
      <c r="U99" s="47">
        <f t="shared" si="43"/>
        <v>0</v>
      </c>
      <c r="V99" s="47">
        <f t="shared" si="43"/>
        <v>0</v>
      </c>
      <c r="W99" s="47">
        <f t="shared" si="43"/>
        <v>0</v>
      </c>
      <c r="X99" s="47"/>
      <c r="Y99" s="47">
        <f>SUM(Y97,Y98)</f>
        <v>37</v>
      </c>
      <c r="Z99" s="48"/>
      <c r="AA99" s="47">
        <f>SUM(,AA97,AA98)</f>
        <v>227.5</v>
      </c>
      <c r="AB99" s="44"/>
      <c r="AC99" s="44"/>
      <c r="AD99" s="44"/>
      <c r="AE99" s="44"/>
    </row>
    <row r="100" spans="1:32" s="55" customFormat="1" ht="38.25" hidden="1" customHeight="1" x14ac:dyDescent="0.2">
      <c r="A100" s="49"/>
      <c r="B100" s="50" t="s">
        <v>162</v>
      </c>
      <c r="C100" s="49">
        <f>SUM(C97:C98)</f>
        <v>2</v>
      </c>
      <c r="D100" s="49"/>
      <c r="E100" s="49"/>
      <c r="F100" s="49"/>
      <c r="G100" s="49"/>
      <c r="H100" s="49">
        <f>SUM(H97:H98)</f>
        <v>3</v>
      </c>
      <c r="I100" s="49"/>
      <c r="J100" s="49">
        <f t="shared" ref="J100:P100" si="44">SUM(J97:J98)</f>
        <v>4</v>
      </c>
      <c r="K100" s="49">
        <f t="shared" si="44"/>
        <v>104.19999999999999</v>
      </c>
      <c r="L100" s="45">
        <f t="shared" si="44"/>
        <v>180.6</v>
      </c>
      <c r="M100" s="44">
        <f t="shared" si="44"/>
        <v>180.6</v>
      </c>
      <c r="N100" s="46">
        <f t="shared" si="44"/>
        <v>180.6</v>
      </c>
      <c r="O100" s="44">
        <f t="shared" si="44"/>
        <v>180.6</v>
      </c>
      <c r="P100" s="49">
        <f t="shared" si="44"/>
        <v>561</v>
      </c>
      <c r="Q100" s="49"/>
      <c r="R100" s="49">
        <f>SUM(R97:R98)</f>
        <v>260.14999999999998</v>
      </c>
      <c r="S100" s="49"/>
      <c r="T100" s="49"/>
      <c r="U100" s="49"/>
      <c r="V100" s="49"/>
      <c r="W100" s="49"/>
      <c r="X100" s="49"/>
      <c r="Y100" s="49"/>
      <c r="Z100" s="54"/>
      <c r="AA100" s="49">
        <f>SUM(AA97:AA98)</f>
        <v>227.5</v>
      </c>
      <c r="AB100" s="49"/>
      <c r="AC100" s="49"/>
      <c r="AD100" s="49"/>
      <c r="AE100" s="49"/>
    </row>
    <row r="101" spans="1:32" s="41" customFormat="1" ht="32.25" customHeight="1" outlineLevel="1" x14ac:dyDescent="0.2">
      <c r="A101" s="20">
        <v>30</v>
      </c>
      <c r="B101" s="21" t="s">
        <v>163</v>
      </c>
      <c r="C101" s="20">
        <v>1</v>
      </c>
      <c r="D101" s="20">
        <v>1</v>
      </c>
      <c r="E101" s="20">
        <v>1983</v>
      </c>
      <c r="F101" s="22" t="s">
        <v>35</v>
      </c>
      <c r="G101" s="20" t="s">
        <v>36</v>
      </c>
      <c r="H101" s="20">
        <v>2</v>
      </c>
      <c r="I101" s="20">
        <v>1</v>
      </c>
      <c r="J101" s="20">
        <v>2</v>
      </c>
      <c r="K101" s="28">
        <v>63.5</v>
      </c>
      <c r="L101" s="39">
        <v>102.3</v>
      </c>
      <c r="M101" s="28">
        <v>102.3</v>
      </c>
      <c r="N101" s="59">
        <f>L101+T101+U101</f>
        <v>102.3</v>
      </c>
      <c r="O101" s="28">
        <v>102.3</v>
      </c>
      <c r="P101" s="28">
        <v>410</v>
      </c>
      <c r="Q101" s="28" t="s">
        <v>164</v>
      </c>
      <c r="R101" s="28">
        <v>141.80000000000001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10" t="s">
        <v>38</v>
      </c>
      <c r="Y101" s="28">
        <v>33</v>
      </c>
      <c r="Z101" s="34">
        <v>41577</v>
      </c>
      <c r="AA101" s="28">
        <v>0</v>
      </c>
      <c r="AB101" s="10" t="s">
        <v>158</v>
      </c>
      <c r="AC101" s="10" t="s">
        <v>41</v>
      </c>
      <c r="AD101" s="10"/>
      <c r="AE101" s="10" t="s">
        <v>51</v>
      </c>
      <c r="AF101" s="223">
        <v>1</v>
      </c>
    </row>
    <row r="102" spans="1:32" s="41" customFormat="1" ht="42.75" hidden="1" customHeight="1" outlineLevel="1" x14ac:dyDescent="0.2">
      <c r="A102" s="20">
        <v>2</v>
      </c>
      <c r="B102" s="21" t="s">
        <v>163</v>
      </c>
      <c r="C102" s="20">
        <v>1</v>
      </c>
      <c r="D102" s="20">
        <v>2</v>
      </c>
      <c r="E102" s="20">
        <v>1987</v>
      </c>
      <c r="F102" s="22" t="s">
        <v>35</v>
      </c>
      <c r="G102" s="20" t="s">
        <v>36</v>
      </c>
      <c r="H102" s="20">
        <v>2</v>
      </c>
      <c r="I102" s="20">
        <v>1</v>
      </c>
      <c r="J102" s="20">
        <v>2</v>
      </c>
      <c r="K102" s="28">
        <v>60.1</v>
      </c>
      <c r="L102" s="39">
        <v>86.5</v>
      </c>
      <c r="M102" s="28">
        <v>86.5</v>
      </c>
      <c r="N102" s="59">
        <f>L102+T102+U102</f>
        <v>86.5</v>
      </c>
      <c r="O102" s="28">
        <v>86.5</v>
      </c>
      <c r="P102" s="28">
        <v>342</v>
      </c>
      <c r="Q102" s="28" t="s">
        <v>164</v>
      </c>
      <c r="R102" s="28">
        <v>92.4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10" t="s">
        <v>38</v>
      </c>
      <c r="Y102" s="28">
        <v>40</v>
      </c>
      <c r="Z102" s="34">
        <v>41577</v>
      </c>
      <c r="AA102" s="28">
        <v>0</v>
      </c>
      <c r="AB102" s="10" t="s">
        <v>158</v>
      </c>
      <c r="AC102" s="10" t="s">
        <v>41</v>
      </c>
      <c r="AD102" s="10"/>
      <c r="AE102" s="10" t="s">
        <v>42</v>
      </c>
    </row>
    <row r="103" spans="1:32" s="41" customFormat="1" ht="33.75" hidden="1" customHeight="1" outlineLevel="1" x14ac:dyDescent="0.2">
      <c r="A103" s="20">
        <v>4</v>
      </c>
      <c r="B103" s="21" t="s">
        <v>163</v>
      </c>
      <c r="C103" s="20">
        <v>1</v>
      </c>
      <c r="D103" s="20">
        <v>5</v>
      </c>
      <c r="E103" s="20">
        <v>1981</v>
      </c>
      <c r="F103" s="22" t="s">
        <v>35</v>
      </c>
      <c r="G103" s="20" t="s">
        <v>36</v>
      </c>
      <c r="H103" s="20">
        <v>1</v>
      </c>
      <c r="I103" s="20">
        <v>1</v>
      </c>
      <c r="J103" s="20">
        <v>2</v>
      </c>
      <c r="K103" s="28">
        <v>98.1</v>
      </c>
      <c r="L103" s="39">
        <v>141.69999999999999</v>
      </c>
      <c r="M103" s="28">
        <v>141.69999999999999</v>
      </c>
      <c r="N103" s="59">
        <f>L103+T103+U103</f>
        <v>141.69999999999999</v>
      </c>
      <c r="O103" s="28">
        <v>141.69999999999999</v>
      </c>
      <c r="P103" s="28">
        <v>445</v>
      </c>
      <c r="Q103" s="28" t="s">
        <v>164</v>
      </c>
      <c r="R103" s="28">
        <v>167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10" t="s">
        <v>38</v>
      </c>
      <c r="Y103" s="28">
        <v>25</v>
      </c>
      <c r="Z103" s="34" t="s">
        <v>165</v>
      </c>
      <c r="AA103" s="28">
        <v>0</v>
      </c>
      <c r="AB103" s="10" t="s">
        <v>158</v>
      </c>
      <c r="AC103" s="10" t="s">
        <v>41</v>
      </c>
      <c r="AD103" s="10"/>
      <c r="AE103" s="10" t="s">
        <v>42</v>
      </c>
      <c r="AF103" s="79"/>
    </row>
    <row r="104" spans="1:32" s="41" customFormat="1" ht="45" hidden="1" customHeight="1" x14ac:dyDescent="0.2">
      <c r="A104" s="20"/>
      <c r="B104" s="43" t="s">
        <v>101</v>
      </c>
      <c r="C104" s="44">
        <f>SUM(C102,C103)</f>
        <v>2</v>
      </c>
      <c r="D104" s="44"/>
      <c r="E104" s="44"/>
      <c r="F104" s="44"/>
      <c r="G104" s="44"/>
      <c r="H104" s="44">
        <f>SUM(H102,H103)</f>
        <v>3</v>
      </c>
      <c r="I104" s="44"/>
      <c r="J104" s="44">
        <f t="shared" ref="J104:P104" si="45">SUM(J102,J103)</f>
        <v>4</v>
      </c>
      <c r="K104" s="47">
        <f t="shared" si="45"/>
        <v>158.19999999999999</v>
      </c>
      <c r="L104" s="52">
        <f t="shared" si="45"/>
        <v>228.2</v>
      </c>
      <c r="M104" s="47">
        <f t="shared" si="45"/>
        <v>228.2</v>
      </c>
      <c r="N104" s="53">
        <f t="shared" si="45"/>
        <v>228.2</v>
      </c>
      <c r="O104" s="47">
        <f t="shared" si="45"/>
        <v>228.2</v>
      </c>
      <c r="P104" s="47">
        <f t="shared" si="45"/>
        <v>787</v>
      </c>
      <c r="Q104" s="47"/>
      <c r="R104" s="47">
        <f t="shared" ref="R104:W104" si="46">SUM(R102,R103)</f>
        <v>259.39999999999998</v>
      </c>
      <c r="S104" s="47">
        <f t="shared" si="46"/>
        <v>0</v>
      </c>
      <c r="T104" s="47">
        <f t="shared" si="46"/>
        <v>0</v>
      </c>
      <c r="U104" s="47">
        <f t="shared" si="46"/>
        <v>0</v>
      </c>
      <c r="V104" s="47">
        <f t="shared" si="46"/>
        <v>0</v>
      </c>
      <c r="W104" s="47">
        <f t="shared" si="46"/>
        <v>0</v>
      </c>
      <c r="X104" s="47"/>
      <c r="Y104" s="47"/>
      <c r="Z104" s="48"/>
      <c r="AA104" s="47">
        <f>SUM(AA102,AA103)</f>
        <v>0</v>
      </c>
      <c r="AB104" s="80"/>
      <c r="AC104" s="44"/>
      <c r="AD104" s="44"/>
      <c r="AE104" s="44"/>
      <c r="AF104" s="79"/>
    </row>
    <row r="105" spans="1:32" s="82" customFormat="1" ht="45" hidden="1" customHeight="1" x14ac:dyDescent="0.2">
      <c r="A105" s="44"/>
      <c r="B105" s="81" t="s">
        <v>166</v>
      </c>
      <c r="C105" s="44">
        <f>SUM(C101:C103)</f>
        <v>3</v>
      </c>
      <c r="D105" s="44"/>
      <c r="E105" s="44"/>
      <c r="F105" s="44"/>
      <c r="G105" s="44"/>
      <c r="H105" s="44">
        <f>SUM(H101:H103)</f>
        <v>5</v>
      </c>
      <c r="I105" s="44"/>
      <c r="J105" s="44">
        <f t="shared" ref="J105:P105" si="47">SUM(J101:J103)</f>
        <v>6</v>
      </c>
      <c r="K105" s="47">
        <f t="shared" si="47"/>
        <v>221.7</v>
      </c>
      <c r="L105" s="52">
        <f t="shared" si="47"/>
        <v>330.5</v>
      </c>
      <c r="M105" s="47">
        <f t="shared" si="47"/>
        <v>330.5</v>
      </c>
      <c r="N105" s="53">
        <f t="shared" si="47"/>
        <v>330.5</v>
      </c>
      <c r="O105" s="47">
        <f t="shared" si="47"/>
        <v>330.5</v>
      </c>
      <c r="P105" s="47">
        <f t="shared" si="47"/>
        <v>1197</v>
      </c>
      <c r="Q105" s="44"/>
      <c r="R105" s="44">
        <f>SUM(R101:R103)</f>
        <v>401.20000000000005</v>
      </c>
      <c r="S105" s="47">
        <f>SUM(S101,S102,S103)</f>
        <v>0</v>
      </c>
      <c r="T105" s="47">
        <f>SUM(T101,T102,T103)</f>
        <v>0</v>
      </c>
      <c r="U105" s="47">
        <f>SUM(U101,U102,U103)</f>
        <v>0</v>
      </c>
      <c r="V105" s="47">
        <f>SUM(V101,V102,V103)</f>
        <v>0</v>
      </c>
      <c r="W105" s="47">
        <f>SUM(W101,W102,W103)</f>
        <v>0</v>
      </c>
      <c r="X105" s="47"/>
      <c r="Y105" s="47"/>
      <c r="Z105" s="48"/>
      <c r="AA105" s="47">
        <f>SUM(AA101,AA102,AA103)</f>
        <v>0</v>
      </c>
      <c r="AB105" s="44"/>
      <c r="AC105" s="44"/>
      <c r="AD105" s="44"/>
      <c r="AE105" s="44"/>
    </row>
    <row r="106" spans="1:32" s="41" customFormat="1" ht="45" hidden="1" customHeight="1" x14ac:dyDescent="0.2">
      <c r="A106" s="20"/>
      <c r="B106" s="81" t="s">
        <v>167</v>
      </c>
      <c r="C106" s="44">
        <f>SUM(C101,C102,C103)</f>
        <v>3</v>
      </c>
      <c r="D106" s="44"/>
      <c r="E106" s="44"/>
      <c r="F106" s="44"/>
      <c r="G106" s="44"/>
      <c r="H106" s="44">
        <f>SUM(H101,H102,H103)</f>
        <v>5</v>
      </c>
      <c r="I106" s="44"/>
      <c r="J106" s="44">
        <f t="shared" ref="J106:P106" si="48">SUM(J101,J102,J103)</f>
        <v>6</v>
      </c>
      <c r="K106" s="47">
        <f t="shared" si="48"/>
        <v>221.7</v>
      </c>
      <c r="L106" s="52">
        <f t="shared" si="48"/>
        <v>330.5</v>
      </c>
      <c r="M106" s="47">
        <f t="shared" si="48"/>
        <v>330.5</v>
      </c>
      <c r="N106" s="53">
        <f t="shared" si="48"/>
        <v>330.5</v>
      </c>
      <c r="O106" s="47">
        <f t="shared" si="48"/>
        <v>330.5</v>
      </c>
      <c r="P106" s="47">
        <f t="shared" si="48"/>
        <v>1197</v>
      </c>
      <c r="Q106" s="47"/>
      <c r="R106" s="47">
        <f t="shared" ref="R106:W106" si="49">SUM(R101,R102,R103)</f>
        <v>401.20000000000005</v>
      </c>
      <c r="S106" s="47">
        <f t="shared" si="49"/>
        <v>0</v>
      </c>
      <c r="T106" s="47">
        <f t="shared" si="49"/>
        <v>0</v>
      </c>
      <c r="U106" s="47">
        <f t="shared" si="49"/>
        <v>0</v>
      </c>
      <c r="V106" s="47">
        <f t="shared" si="49"/>
        <v>0</v>
      </c>
      <c r="W106" s="47">
        <f t="shared" si="49"/>
        <v>0</v>
      </c>
      <c r="X106" s="47"/>
      <c r="Y106" s="47"/>
      <c r="Z106" s="48"/>
      <c r="AA106" s="47">
        <f>SUM(AA101,AA102,AA103)</f>
        <v>0</v>
      </c>
      <c r="AB106" s="44"/>
      <c r="AC106" s="44"/>
      <c r="AD106" s="44"/>
      <c r="AE106" s="44"/>
    </row>
    <row r="107" spans="1:32" s="41" customFormat="1" ht="78" hidden="1" customHeight="1" outlineLevel="1" x14ac:dyDescent="0.2">
      <c r="A107" s="20">
        <v>1</v>
      </c>
      <c r="B107" s="83" t="s">
        <v>168</v>
      </c>
      <c r="C107" s="20">
        <v>1</v>
      </c>
      <c r="D107" s="20">
        <v>9</v>
      </c>
      <c r="E107" s="22" t="s">
        <v>169</v>
      </c>
      <c r="F107" s="22" t="s">
        <v>35</v>
      </c>
      <c r="G107" s="20" t="s">
        <v>36</v>
      </c>
      <c r="H107" s="20">
        <v>2</v>
      </c>
      <c r="I107" s="20">
        <v>2</v>
      </c>
      <c r="J107" s="20">
        <v>3</v>
      </c>
      <c r="K107" s="28">
        <v>277.7</v>
      </c>
      <c r="L107" s="39">
        <v>579.29999999999995</v>
      </c>
      <c r="M107" s="70">
        <v>579.29999999999995</v>
      </c>
      <c r="N107" s="59">
        <f>L107+T107+U107</f>
        <v>579.29999999999995</v>
      </c>
      <c r="O107" s="70">
        <v>579.29999999999995</v>
      </c>
      <c r="P107" s="28">
        <v>1844</v>
      </c>
      <c r="Q107" s="28" t="s">
        <v>78</v>
      </c>
      <c r="R107" s="28">
        <v>421.85</v>
      </c>
      <c r="S107" s="70">
        <v>0</v>
      </c>
      <c r="T107" s="42">
        <v>0</v>
      </c>
      <c r="U107" s="28">
        <v>0</v>
      </c>
      <c r="V107" s="28">
        <v>0</v>
      </c>
      <c r="W107" s="28">
        <v>0</v>
      </c>
      <c r="X107" s="10" t="s">
        <v>38</v>
      </c>
      <c r="Y107" s="28">
        <v>74</v>
      </c>
      <c r="Z107" s="34" t="s">
        <v>170</v>
      </c>
      <c r="AA107" s="28">
        <v>942</v>
      </c>
      <c r="AB107" s="10" t="s">
        <v>40</v>
      </c>
      <c r="AC107" s="10" t="s">
        <v>41</v>
      </c>
      <c r="AD107" s="10"/>
      <c r="AE107" s="10" t="s">
        <v>171</v>
      </c>
    </row>
    <row r="108" spans="1:32" s="76" customFormat="1" ht="45" customHeight="1" outlineLevel="1" x14ac:dyDescent="0.2">
      <c r="A108" s="20">
        <v>31</v>
      </c>
      <c r="B108" s="83" t="s">
        <v>172</v>
      </c>
      <c r="C108" s="20">
        <v>1</v>
      </c>
      <c r="D108" s="20">
        <v>18</v>
      </c>
      <c r="E108" s="20">
        <v>1986</v>
      </c>
      <c r="F108" s="22" t="s">
        <v>35</v>
      </c>
      <c r="G108" s="20" t="s">
        <v>36</v>
      </c>
      <c r="H108" s="20">
        <v>2</v>
      </c>
      <c r="I108" s="20">
        <v>2</v>
      </c>
      <c r="J108" s="20">
        <v>30</v>
      </c>
      <c r="K108" s="28">
        <v>476.9</v>
      </c>
      <c r="L108" s="39">
        <v>476.9</v>
      </c>
      <c r="M108" s="28"/>
      <c r="N108" s="59">
        <v>899.3</v>
      </c>
      <c r="O108" s="28"/>
      <c r="P108" s="28">
        <v>2974</v>
      </c>
      <c r="Q108" s="28" t="s">
        <v>78</v>
      </c>
      <c r="R108" s="28">
        <v>550</v>
      </c>
      <c r="S108" s="28">
        <v>58.11</v>
      </c>
      <c r="T108" s="28">
        <v>44.7</v>
      </c>
      <c r="U108" s="28">
        <v>422.4</v>
      </c>
      <c r="V108" s="28">
        <v>0</v>
      </c>
      <c r="W108" s="28">
        <v>0</v>
      </c>
      <c r="X108" s="10" t="s">
        <v>38</v>
      </c>
      <c r="Y108" s="28">
        <v>15</v>
      </c>
      <c r="Z108" s="34" t="s">
        <v>173</v>
      </c>
      <c r="AA108" s="28">
        <v>1291</v>
      </c>
      <c r="AB108" s="31" t="s">
        <v>129</v>
      </c>
      <c r="AC108" s="10" t="s">
        <v>41</v>
      </c>
      <c r="AD108" s="10"/>
      <c r="AE108" s="10" t="s">
        <v>51</v>
      </c>
      <c r="AF108" s="225">
        <v>1</v>
      </c>
    </row>
    <row r="109" spans="1:32" s="76" customFormat="1" ht="45" hidden="1" customHeight="1" x14ac:dyDescent="0.2">
      <c r="A109" s="20"/>
      <c r="B109" s="84" t="s">
        <v>174</v>
      </c>
      <c r="C109" s="20">
        <f>C107</f>
        <v>1</v>
      </c>
      <c r="D109" s="20"/>
      <c r="E109" s="20"/>
      <c r="F109" s="20"/>
      <c r="G109" s="20"/>
      <c r="H109" s="20">
        <f>H107</f>
        <v>2</v>
      </c>
      <c r="I109" s="20"/>
      <c r="J109" s="20">
        <f t="shared" ref="J109:P109" si="50">J107</f>
        <v>3</v>
      </c>
      <c r="K109" s="28">
        <f t="shared" si="50"/>
        <v>277.7</v>
      </c>
      <c r="L109" s="39">
        <f t="shared" si="50"/>
        <v>579.29999999999995</v>
      </c>
      <c r="M109" s="28">
        <f t="shared" si="50"/>
        <v>579.29999999999995</v>
      </c>
      <c r="N109" s="85">
        <f t="shared" si="50"/>
        <v>579.29999999999995</v>
      </c>
      <c r="O109" s="28">
        <f t="shared" si="50"/>
        <v>579.29999999999995</v>
      </c>
      <c r="P109" s="28">
        <f t="shared" si="50"/>
        <v>1844</v>
      </c>
      <c r="Q109" s="28"/>
      <c r="R109" s="28">
        <f t="shared" ref="R109:W109" si="51">R107</f>
        <v>421.85</v>
      </c>
      <c r="S109" s="28">
        <f t="shared" si="51"/>
        <v>0</v>
      </c>
      <c r="T109" s="28">
        <f t="shared" si="51"/>
        <v>0</v>
      </c>
      <c r="U109" s="28">
        <f t="shared" si="51"/>
        <v>0</v>
      </c>
      <c r="V109" s="28">
        <f t="shared" si="51"/>
        <v>0</v>
      </c>
      <c r="W109" s="28">
        <f t="shared" si="51"/>
        <v>0</v>
      </c>
      <c r="X109" s="28"/>
      <c r="Y109" s="28"/>
      <c r="Z109" s="34"/>
      <c r="AA109" s="28">
        <f>AA107</f>
        <v>942</v>
      </c>
      <c r="AB109" s="31"/>
      <c r="AC109" s="10"/>
      <c r="AD109" s="10"/>
      <c r="AE109" s="47"/>
    </row>
    <row r="110" spans="1:32" s="86" customFormat="1" ht="45" hidden="1" customHeight="1" x14ac:dyDescent="0.2">
      <c r="A110" s="49"/>
      <c r="B110" s="50" t="s">
        <v>175</v>
      </c>
      <c r="C110" s="49">
        <f>SUM(C107:C108)</f>
        <v>2</v>
      </c>
      <c r="D110" s="49"/>
      <c r="E110" s="49"/>
      <c r="F110" s="49"/>
      <c r="G110" s="49"/>
      <c r="H110" s="49">
        <f>SUM(H107:H108)</f>
        <v>4</v>
      </c>
      <c r="I110" s="49"/>
      <c r="J110" s="49">
        <f>SUM(J107:J108)</f>
        <v>33</v>
      </c>
      <c r="K110" s="51">
        <f>SUM(K107:K108)</f>
        <v>754.59999999999991</v>
      </c>
      <c r="L110" s="52">
        <f>SUM(L107:L108)</f>
        <v>1056.1999999999998</v>
      </c>
      <c r="M110" s="47">
        <f>SUM(M107:M107)</f>
        <v>579.29999999999995</v>
      </c>
      <c r="N110" s="53">
        <f>SUM(N107:N108)</f>
        <v>1478.6</v>
      </c>
      <c r="O110" s="47">
        <f>SUM(O107:O107)</f>
        <v>579.29999999999995</v>
      </c>
      <c r="P110" s="51">
        <f>SUM(P107:P108)</f>
        <v>4818</v>
      </c>
      <c r="Q110" s="51"/>
      <c r="R110" s="51">
        <f t="shared" ref="R110:W110" si="52">SUM(R107:R108)</f>
        <v>971.85</v>
      </c>
      <c r="S110" s="51">
        <f t="shared" si="52"/>
        <v>58.11</v>
      </c>
      <c r="T110" s="51">
        <f t="shared" si="52"/>
        <v>44.7</v>
      </c>
      <c r="U110" s="51">
        <f t="shared" si="52"/>
        <v>422.4</v>
      </c>
      <c r="V110" s="51">
        <f t="shared" si="52"/>
        <v>0</v>
      </c>
      <c r="W110" s="51">
        <f t="shared" si="52"/>
        <v>0</v>
      </c>
      <c r="X110" s="51"/>
      <c r="Y110" s="51"/>
      <c r="Z110" s="54"/>
      <c r="AA110" s="51">
        <f>SUM(AA107:AA108)</f>
        <v>2233</v>
      </c>
      <c r="AB110" s="49"/>
      <c r="AC110" s="49"/>
      <c r="AD110" s="49"/>
      <c r="AE110" s="49"/>
    </row>
    <row r="111" spans="1:32" s="41" customFormat="1" ht="45" hidden="1" customHeight="1" x14ac:dyDescent="0.2">
      <c r="A111" s="20"/>
      <c r="B111" s="43" t="s">
        <v>176</v>
      </c>
      <c r="C111" s="44">
        <f>C107+C108</f>
        <v>2</v>
      </c>
      <c r="D111" s="44"/>
      <c r="E111" s="44"/>
      <c r="F111" s="44"/>
      <c r="G111" s="44"/>
      <c r="H111" s="44">
        <f>SUM(H107:H108)</f>
        <v>4</v>
      </c>
      <c r="I111" s="44"/>
      <c r="J111" s="44">
        <f>SUM(J107:J108)</f>
        <v>33</v>
      </c>
      <c r="K111" s="44">
        <f>SUM(K107:K108)</f>
        <v>754.59999999999991</v>
      </c>
      <c r="L111" s="52">
        <f>L107+L108</f>
        <v>1056.1999999999998</v>
      </c>
      <c r="M111" s="47">
        <f>M107+M108</f>
        <v>579.29999999999995</v>
      </c>
      <c r="N111" s="53">
        <f>N107+N108</f>
        <v>1478.6</v>
      </c>
      <c r="O111" s="44">
        <f>SUM(O107:O108)</f>
        <v>579.29999999999995</v>
      </c>
      <c r="P111" s="44">
        <f>SUM(P107:P108)</f>
        <v>4818</v>
      </c>
      <c r="Q111" s="47"/>
      <c r="R111" s="44">
        <f t="shared" ref="R111:W111" si="53">SUM(R107:R108)</f>
        <v>971.85</v>
      </c>
      <c r="S111" s="44">
        <f t="shared" si="53"/>
        <v>58.11</v>
      </c>
      <c r="T111" s="44">
        <f t="shared" si="53"/>
        <v>44.7</v>
      </c>
      <c r="U111" s="44">
        <f t="shared" si="53"/>
        <v>422.4</v>
      </c>
      <c r="V111" s="44">
        <f t="shared" si="53"/>
        <v>0</v>
      </c>
      <c r="W111" s="44">
        <f t="shared" si="53"/>
        <v>0</v>
      </c>
      <c r="X111" s="47"/>
      <c r="Y111" s="47"/>
      <c r="Z111" s="48"/>
      <c r="AA111" s="47">
        <f>SUM(AA107:AA107)</f>
        <v>942</v>
      </c>
      <c r="AB111" s="44"/>
      <c r="AC111" s="44"/>
      <c r="AD111" s="44"/>
      <c r="AE111" s="44"/>
    </row>
    <row r="112" spans="1:32" s="7" customFormat="1" outlineLevel="1" x14ac:dyDescent="0.2">
      <c r="A112" s="20">
        <v>32</v>
      </c>
      <c r="B112" s="21" t="s">
        <v>177</v>
      </c>
      <c r="C112" s="20">
        <v>1</v>
      </c>
      <c r="D112" s="20">
        <v>1</v>
      </c>
      <c r="E112" s="20">
        <v>1993</v>
      </c>
      <c r="F112" s="22" t="s">
        <v>122</v>
      </c>
      <c r="G112" s="20" t="s">
        <v>96</v>
      </c>
      <c r="H112" s="20">
        <v>2</v>
      </c>
      <c r="I112" s="20">
        <v>2</v>
      </c>
      <c r="J112" s="20">
        <v>14</v>
      </c>
      <c r="K112" s="28">
        <v>413.2</v>
      </c>
      <c r="L112" s="39">
        <v>707.7</v>
      </c>
      <c r="M112" s="28">
        <v>707.7</v>
      </c>
      <c r="N112" s="59">
        <f>L112+T112+U112</f>
        <v>805.2</v>
      </c>
      <c r="O112" s="28">
        <v>834.5</v>
      </c>
      <c r="P112" s="42">
        <v>2830</v>
      </c>
      <c r="Q112" s="28" t="s">
        <v>125</v>
      </c>
      <c r="R112" s="28">
        <v>613.20000000000005</v>
      </c>
      <c r="S112" s="28">
        <v>126.8</v>
      </c>
      <c r="T112" s="28">
        <v>97.5</v>
      </c>
      <c r="U112" s="28">
        <v>0</v>
      </c>
      <c r="V112" s="28">
        <v>0</v>
      </c>
      <c r="W112" s="28">
        <v>0</v>
      </c>
      <c r="X112" s="10" t="s">
        <v>52</v>
      </c>
      <c r="Y112" s="42">
        <v>24</v>
      </c>
      <c r="Z112" s="30" t="s">
        <v>124</v>
      </c>
      <c r="AA112" s="42">
        <v>1061.55</v>
      </c>
      <c r="AB112" s="10" t="s">
        <v>40</v>
      </c>
      <c r="AC112" s="10" t="s">
        <v>63</v>
      </c>
      <c r="AD112" s="10"/>
      <c r="AE112" s="10" t="s">
        <v>51</v>
      </c>
      <c r="AF112" s="223">
        <v>1</v>
      </c>
    </row>
    <row r="113" spans="1:32" s="7" customFormat="1" outlineLevel="1" x14ac:dyDescent="0.2">
      <c r="A113" s="20">
        <v>33</v>
      </c>
      <c r="B113" s="21" t="s">
        <v>177</v>
      </c>
      <c r="C113" s="20">
        <v>1</v>
      </c>
      <c r="D113" s="20">
        <v>2</v>
      </c>
      <c r="E113" s="20">
        <v>1993</v>
      </c>
      <c r="F113" s="22" t="s">
        <v>122</v>
      </c>
      <c r="G113" s="20" t="s">
        <v>96</v>
      </c>
      <c r="H113" s="20">
        <v>2</v>
      </c>
      <c r="I113" s="20">
        <v>2</v>
      </c>
      <c r="J113" s="20">
        <v>12</v>
      </c>
      <c r="K113" s="28">
        <v>437.4</v>
      </c>
      <c r="L113" s="39">
        <v>712</v>
      </c>
      <c r="M113" s="28">
        <v>712</v>
      </c>
      <c r="N113" s="59">
        <f>L113+T113+U113</f>
        <v>814.4</v>
      </c>
      <c r="O113" s="28">
        <v>845.1</v>
      </c>
      <c r="P113" s="42">
        <v>2830</v>
      </c>
      <c r="Q113" s="28" t="s">
        <v>125</v>
      </c>
      <c r="R113" s="28">
        <v>607.4</v>
      </c>
      <c r="S113" s="28">
        <v>133.1</v>
      </c>
      <c r="T113" s="28">
        <v>102.4</v>
      </c>
      <c r="U113" s="28">
        <v>0</v>
      </c>
      <c r="V113" s="28">
        <v>0</v>
      </c>
      <c r="W113" s="28">
        <v>0</v>
      </c>
      <c r="X113" s="10" t="s">
        <v>52</v>
      </c>
      <c r="Y113" s="42">
        <v>23</v>
      </c>
      <c r="Z113" s="30" t="s">
        <v>124</v>
      </c>
      <c r="AA113" s="42">
        <v>1068</v>
      </c>
      <c r="AB113" s="10" t="s">
        <v>40</v>
      </c>
      <c r="AC113" s="10" t="s">
        <v>63</v>
      </c>
      <c r="AD113" s="10"/>
      <c r="AE113" s="10" t="s">
        <v>51</v>
      </c>
      <c r="AF113" s="223">
        <v>1</v>
      </c>
    </row>
    <row r="114" spans="1:32" s="7" customFormat="1" ht="58.5" customHeight="1" outlineLevel="1" x14ac:dyDescent="0.2">
      <c r="A114" s="20">
        <v>34</v>
      </c>
      <c r="B114" s="21" t="s">
        <v>177</v>
      </c>
      <c r="C114" s="20">
        <v>1</v>
      </c>
      <c r="D114" s="20">
        <v>3</v>
      </c>
      <c r="E114" s="20">
        <v>1993</v>
      </c>
      <c r="F114" s="22" t="s">
        <v>122</v>
      </c>
      <c r="G114" s="20" t="s">
        <v>96</v>
      </c>
      <c r="H114" s="20">
        <v>2</v>
      </c>
      <c r="I114" s="20">
        <v>2</v>
      </c>
      <c r="J114" s="20">
        <v>14</v>
      </c>
      <c r="K114" s="28">
        <v>410</v>
      </c>
      <c r="L114" s="39">
        <v>710</v>
      </c>
      <c r="M114" s="28">
        <v>710</v>
      </c>
      <c r="N114" s="59">
        <f>L114+T114+U114</f>
        <v>854.9</v>
      </c>
      <c r="O114" s="28">
        <v>836.8</v>
      </c>
      <c r="P114" s="42">
        <v>2830</v>
      </c>
      <c r="Q114" s="28" t="s">
        <v>125</v>
      </c>
      <c r="R114" s="28">
        <v>613.20000000000005</v>
      </c>
      <c r="S114" s="28">
        <v>126.8</v>
      </c>
      <c r="T114" s="28">
        <v>97.5</v>
      </c>
      <c r="U114" s="28">
        <v>47.4</v>
      </c>
      <c r="V114" s="28">
        <v>0</v>
      </c>
      <c r="W114" s="28">
        <v>0</v>
      </c>
      <c r="X114" s="10" t="s">
        <v>52</v>
      </c>
      <c r="Y114" s="42">
        <v>24</v>
      </c>
      <c r="Z114" s="30" t="s">
        <v>124</v>
      </c>
      <c r="AA114" s="42">
        <v>1065</v>
      </c>
      <c r="AB114" s="10" t="s">
        <v>40</v>
      </c>
      <c r="AC114" s="10" t="s">
        <v>63</v>
      </c>
      <c r="AD114" s="10"/>
      <c r="AE114" s="10" t="s">
        <v>51</v>
      </c>
      <c r="AF114" s="223">
        <v>1</v>
      </c>
    </row>
    <row r="115" spans="1:32" s="41" customFormat="1" outlineLevel="1" x14ac:dyDescent="0.2">
      <c r="A115" s="20">
        <v>35</v>
      </c>
      <c r="B115" s="21" t="s">
        <v>177</v>
      </c>
      <c r="C115" s="20">
        <v>1</v>
      </c>
      <c r="D115" s="20">
        <v>4</v>
      </c>
      <c r="E115" s="20">
        <v>1993</v>
      </c>
      <c r="F115" s="22" t="s">
        <v>122</v>
      </c>
      <c r="G115" s="20" t="s">
        <v>96</v>
      </c>
      <c r="H115" s="20">
        <v>2</v>
      </c>
      <c r="I115" s="20">
        <v>2</v>
      </c>
      <c r="J115" s="20">
        <v>14</v>
      </c>
      <c r="K115" s="28">
        <v>410</v>
      </c>
      <c r="L115" s="39">
        <v>707</v>
      </c>
      <c r="M115" s="28">
        <v>707</v>
      </c>
      <c r="N115" s="59">
        <f>L115+T115+U115</f>
        <v>804.6</v>
      </c>
      <c r="O115" s="28">
        <v>833.8</v>
      </c>
      <c r="P115" s="42">
        <v>2830</v>
      </c>
      <c r="Q115" s="28" t="s">
        <v>125</v>
      </c>
      <c r="R115" s="28">
        <v>613.20000000000005</v>
      </c>
      <c r="S115" s="28">
        <v>126.8</v>
      </c>
      <c r="T115" s="28">
        <v>97.6</v>
      </c>
      <c r="U115" s="28">
        <v>0</v>
      </c>
      <c r="V115" s="28">
        <v>0</v>
      </c>
      <c r="W115" s="28">
        <v>0</v>
      </c>
      <c r="X115" s="10" t="s">
        <v>52</v>
      </c>
      <c r="Y115" s="42">
        <v>24</v>
      </c>
      <c r="Z115" s="30" t="s">
        <v>124</v>
      </c>
      <c r="AA115" s="42">
        <v>1060.5</v>
      </c>
      <c r="AB115" s="10" t="s">
        <v>40</v>
      </c>
      <c r="AC115" s="10" t="s">
        <v>63</v>
      </c>
      <c r="AD115" s="10"/>
      <c r="AE115" s="10" t="s">
        <v>51</v>
      </c>
      <c r="AF115" s="223">
        <v>1</v>
      </c>
    </row>
    <row r="116" spans="1:32" s="7" customFormat="1" ht="45.75" customHeight="1" outlineLevel="1" x14ac:dyDescent="0.2">
      <c r="A116" s="20">
        <v>36</v>
      </c>
      <c r="B116" s="21" t="s">
        <v>177</v>
      </c>
      <c r="C116" s="20">
        <v>1</v>
      </c>
      <c r="D116" s="20">
        <v>5</v>
      </c>
      <c r="E116" s="20">
        <v>1996</v>
      </c>
      <c r="F116" s="22" t="s">
        <v>122</v>
      </c>
      <c r="G116" s="20" t="s">
        <v>96</v>
      </c>
      <c r="H116" s="20">
        <v>2</v>
      </c>
      <c r="I116" s="20">
        <v>2</v>
      </c>
      <c r="J116" s="20">
        <v>12</v>
      </c>
      <c r="K116" s="28">
        <v>438.1</v>
      </c>
      <c r="L116" s="39">
        <v>724.1</v>
      </c>
      <c r="M116" s="28">
        <v>746.5</v>
      </c>
      <c r="N116" s="59">
        <v>746.5</v>
      </c>
      <c r="O116" s="28">
        <v>968.5</v>
      </c>
      <c r="P116" s="42">
        <v>2755</v>
      </c>
      <c r="Q116" s="28" t="s">
        <v>125</v>
      </c>
      <c r="R116" s="28">
        <v>613.20000000000005</v>
      </c>
      <c r="S116" s="28">
        <v>174</v>
      </c>
      <c r="T116" s="28">
        <v>133.80000000000001</v>
      </c>
      <c r="U116" s="28">
        <v>47.4</v>
      </c>
      <c r="V116" s="28">
        <v>0</v>
      </c>
      <c r="W116" s="28">
        <v>76.8</v>
      </c>
      <c r="X116" s="10" t="s">
        <v>77</v>
      </c>
      <c r="Y116" s="42">
        <v>19</v>
      </c>
      <c r="Z116" s="30" t="s">
        <v>124</v>
      </c>
      <c r="AA116" s="42">
        <v>1086.1500000000001</v>
      </c>
      <c r="AB116" s="10" t="s">
        <v>40</v>
      </c>
      <c r="AC116" s="10" t="s">
        <v>72</v>
      </c>
      <c r="AD116" s="10" t="s">
        <v>54</v>
      </c>
      <c r="AE116" s="10" t="s">
        <v>51</v>
      </c>
      <c r="AF116" s="223">
        <v>1</v>
      </c>
    </row>
    <row r="117" spans="1:32" s="7" customFormat="1" ht="34.5" customHeight="1" outlineLevel="1" x14ac:dyDescent="0.2">
      <c r="A117" s="20">
        <v>37</v>
      </c>
      <c r="B117" s="21" t="s">
        <v>177</v>
      </c>
      <c r="C117" s="20">
        <v>1</v>
      </c>
      <c r="D117" s="20">
        <v>6</v>
      </c>
      <c r="E117" s="20">
        <v>1994</v>
      </c>
      <c r="F117" s="22" t="s">
        <v>122</v>
      </c>
      <c r="G117" s="20" t="s">
        <v>96</v>
      </c>
      <c r="H117" s="20">
        <v>2</v>
      </c>
      <c r="I117" s="20">
        <v>2</v>
      </c>
      <c r="J117" s="20">
        <v>14</v>
      </c>
      <c r="K117" s="28">
        <v>407.8</v>
      </c>
      <c r="L117" s="39">
        <v>698.3</v>
      </c>
      <c r="M117" s="28">
        <v>698.3</v>
      </c>
      <c r="N117" s="59">
        <f>L117+T117+U117</f>
        <v>795.9</v>
      </c>
      <c r="O117" s="28">
        <v>825.1</v>
      </c>
      <c r="P117" s="42">
        <v>2830</v>
      </c>
      <c r="Q117" s="28" t="s">
        <v>125</v>
      </c>
      <c r="R117" s="28">
        <v>607.4</v>
      </c>
      <c r="S117" s="28">
        <v>126.8</v>
      </c>
      <c r="T117" s="28">
        <v>97.6</v>
      </c>
      <c r="U117" s="28">
        <v>0</v>
      </c>
      <c r="V117" s="28">
        <v>0</v>
      </c>
      <c r="W117" s="28">
        <v>0</v>
      </c>
      <c r="X117" s="10" t="s">
        <v>52</v>
      </c>
      <c r="Y117" s="42">
        <v>25</v>
      </c>
      <c r="Z117" s="30" t="s">
        <v>178</v>
      </c>
      <c r="AA117" s="42">
        <v>1047.45</v>
      </c>
      <c r="AB117" s="10" t="s">
        <v>40</v>
      </c>
      <c r="AC117" s="10" t="s">
        <v>63</v>
      </c>
      <c r="AD117" s="10"/>
      <c r="AE117" s="10" t="s">
        <v>51</v>
      </c>
      <c r="AF117" s="230">
        <v>1</v>
      </c>
    </row>
    <row r="118" spans="1:32" s="7" customFormat="1" outlineLevel="1" x14ac:dyDescent="0.2">
      <c r="A118" s="20">
        <v>38</v>
      </c>
      <c r="B118" s="21" t="s">
        <v>177</v>
      </c>
      <c r="C118" s="20">
        <v>1</v>
      </c>
      <c r="D118" s="20">
        <v>7</v>
      </c>
      <c r="E118" s="20">
        <v>1994</v>
      </c>
      <c r="F118" s="22" t="s">
        <v>122</v>
      </c>
      <c r="G118" s="20" t="s">
        <v>96</v>
      </c>
      <c r="H118" s="20">
        <v>2</v>
      </c>
      <c r="I118" s="20">
        <v>2</v>
      </c>
      <c r="J118" s="20">
        <v>12</v>
      </c>
      <c r="K118" s="28">
        <v>435.1</v>
      </c>
      <c r="L118" s="39">
        <v>709.6</v>
      </c>
      <c r="M118" s="28">
        <v>709.6</v>
      </c>
      <c r="N118" s="59">
        <f>L118+T118+U118</f>
        <v>807.2</v>
      </c>
      <c r="O118" s="28">
        <v>836.4</v>
      </c>
      <c r="P118" s="42">
        <v>2830</v>
      </c>
      <c r="Q118" s="28" t="s">
        <v>125</v>
      </c>
      <c r="R118" s="28">
        <v>607.4</v>
      </c>
      <c r="S118" s="28">
        <v>126.8</v>
      </c>
      <c r="T118" s="28">
        <v>97.6</v>
      </c>
      <c r="U118" s="28">
        <v>0</v>
      </c>
      <c r="V118" s="28">
        <v>0</v>
      </c>
      <c r="W118" s="28">
        <v>0</v>
      </c>
      <c r="X118" s="10" t="s">
        <v>52</v>
      </c>
      <c r="Y118" s="42">
        <v>24</v>
      </c>
      <c r="Z118" s="30" t="s">
        <v>178</v>
      </c>
      <c r="AA118" s="42">
        <v>1064.4000000000001</v>
      </c>
      <c r="AB118" s="10" t="s">
        <v>40</v>
      </c>
      <c r="AC118" s="10" t="s">
        <v>54</v>
      </c>
      <c r="AD118" s="10"/>
      <c r="AE118" s="10" t="s">
        <v>51</v>
      </c>
      <c r="AF118" s="231"/>
    </row>
    <row r="119" spans="1:32" s="7" customFormat="1" outlineLevel="1" x14ac:dyDescent="0.2">
      <c r="A119" s="20">
        <v>39</v>
      </c>
      <c r="B119" s="21" t="s">
        <v>177</v>
      </c>
      <c r="C119" s="20">
        <v>1</v>
      </c>
      <c r="D119" s="20">
        <v>8</v>
      </c>
      <c r="E119" s="20">
        <v>1994</v>
      </c>
      <c r="F119" s="22" t="s">
        <v>122</v>
      </c>
      <c r="G119" s="20" t="s">
        <v>96</v>
      </c>
      <c r="H119" s="20">
        <v>2</v>
      </c>
      <c r="I119" s="20">
        <v>2</v>
      </c>
      <c r="J119" s="20">
        <v>12</v>
      </c>
      <c r="K119" s="28">
        <v>438.7</v>
      </c>
      <c r="L119" s="39">
        <v>717.5</v>
      </c>
      <c r="M119" s="28">
        <v>717.5</v>
      </c>
      <c r="N119" s="59">
        <f>L119+T119+U119</f>
        <v>819.9</v>
      </c>
      <c r="O119" s="28">
        <v>850.6</v>
      </c>
      <c r="P119" s="42">
        <v>2803</v>
      </c>
      <c r="Q119" s="28" t="s">
        <v>125</v>
      </c>
      <c r="R119" s="28">
        <v>607.4</v>
      </c>
      <c r="S119" s="28">
        <v>133.1</v>
      </c>
      <c r="T119" s="28">
        <v>102.4</v>
      </c>
      <c r="U119" s="28">
        <v>0</v>
      </c>
      <c r="V119" s="28">
        <v>0</v>
      </c>
      <c r="W119" s="28">
        <v>0</v>
      </c>
      <c r="X119" s="10" t="s">
        <v>52</v>
      </c>
      <c r="Y119" s="42">
        <v>24</v>
      </c>
      <c r="Z119" s="30" t="s">
        <v>124</v>
      </c>
      <c r="AA119" s="42">
        <v>660.2</v>
      </c>
      <c r="AB119" s="10" t="s">
        <v>40</v>
      </c>
      <c r="AC119" s="10" t="s">
        <v>63</v>
      </c>
      <c r="AD119" s="10"/>
      <c r="AE119" s="10" t="s">
        <v>51</v>
      </c>
      <c r="AF119" s="223">
        <v>1</v>
      </c>
    </row>
    <row r="120" spans="1:32" s="7" customFormat="1" ht="45" customHeight="1" outlineLevel="1" x14ac:dyDescent="0.2">
      <c r="A120" s="20">
        <v>40</v>
      </c>
      <c r="B120" s="21" t="s">
        <v>177</v>
      </c>
      <c r="C120" s="20">
        <v>1</v>
      </c>
      <c r="D120" s="20">
        <v>10</v>
      </c>
      <c r="E120" s="20">
        <v>1994</v>
      </c>
      <c r="F120" s="22" t="s">
        <v>122</v>
      </c>
      <c r="G120" s="20" t="s">
        <v>96</v>
      </c>
      <c r="H120" s="20">
        <v>2</v>
      </c>
      <c r="I120" s="20">
        <v>2</v>
      </c>
      <c r="J120" s="20">
        <v>12</v>
      </c>
      <c r="K120" s="28">
        <v>438.7</v>
      </c>
      <c r="L120" s="39">
        <v>717.5</v>
      </c>
      <c r="M120" s="28">
        <v>717.5</v>
      </c>
      <c r="N120" s="59">
        <f>L120+T120+U120</f>
        <v>819.9</v>
      </c>
      <c r="O120" s="28">
        <v>850.6</v>
      </c>
      <c r="P120" s="42">
        <v>2830</v>
      </c>
      <c r="Q120" s="28" t="s">
        <v>125</v>
      </c>
      <c r="R120" s="28">
        <v>607.4</v>
      </c>
      <c r="S120" s="28">
        <v>133.1</v>
      </c>
      <c r="T120" s="28">
        <v>102.4</v>
      </c>
      <c r="U120" s="28">
        <v>0</v>
      </c>
      <c r="V120" s="28">
        <v>0</v>
      </c>
      <c r="W120" s="28">
        <v>0</v>
      </c>
      <c r="X120" s="10" t="s">
        <v>52</v>
      </c>
      <c r="Y120" s="42">
        <v>24</v>
      </c>
      <c r="Z120" s="30" t="s">
        <v>124</v>
      </c>
      <c r="AA120" s="42">
        <v>1076.25</v>
      </c>
      <c r="AB120" s="10" t="s">
        <v>40</v>
      </c>
      <c r="AC120" s="10" t="s">
        <v>63</v>
      </c>
      <c r="AD120" s="10"/>
      <c r="AE120" s="10" t="s">
        <v>51</v>
      </c>
      <c r="AF120" s="224">
        <v>1</v>
      </c>
    </row>
    <row r="121" spans="1:32" s="87" customFormat="1" ht="45" customHeight="1" outlineLevel="1" x14ac:dyDescent="0.2">
      <c r="A121" s="20">
        <v>41</v>
      </c>
      <c r="B121" s="21" t="s">
        <v>177</v>
      </c>
      <c r="C121" s="20">
        <v>1</v>
      </c>
      <c r="D121" s="20">
        <v>11</v>
      </c>
      <c r="E121" s="20">
        <v>1994</v>
      </c>
      <c r="F121" s="22" t="s">
        <v>122</v>
      </c>
      <c r="G121" s="20" t="s">
        <v>96</v>
      </c>
      <c r="H121" s="20">
        <v>2</v>
      </c>
      <c r="I121" s="20">
        <v>2</v>
      </c>
      <c r="J121" s="20">
        <v>12</v>
      </c>
      <c r="K121" s="28">
        <v>431.2</v>
      </c>
      <c r="L121" s="39">
        <v>710.8</v>
      </c>
      <c r="M121" s="28">
        <v>710.8</v>
      </c>
      <c r="N121" s="59">
        <f>L121+T121+U121</f>
        <v>813.19999999999993</v>
      </c>
      <c r="O121" s="28">
        <v>843.9</v>
      </c>
      <c r="P121" s="42">
        <v>2803</v>
      </c>
      <c r="Q121" s="10" t="s">
        <v>123</v>
      </c>
      <c r="R121" s="28">
        <v>607.4</v>
      </c>
      <c r="S121" s="10">
        <v>133.1</v>
      </c>
      <c r="T121" s="28">
        <v>102.4</v>
      </c>
      <c r="U121" s="10">
        <v>0</v>
      </c>
      <c r="V121" s="28">
        <v>0</v>
      </c>
      <c r="W121" s="28">
        <v>0</v>
      </c>
      <c r="X121" s="10" t="s">
        <v>52</v>
      </c>
      <c r="Y121" s="42">
        <v>28</v>
      </c>
      <c r="Z121" s="30" t="s">
        <v>124</v>
      </c>
      <c r="AA121" s="42">
        <v>652.20000000000005</v>
      </c>
      <c r="AB121" s="10" t="s">
        <v>40</v>
      </c>
      <c r="AC121" s="10" t="s">
        <v>54</v>
      </c>
      <c r="AD121" s="10"/>
      <c r="AE121" s="10" t="s">
        <v>51</v>
      </c>
      <c r="AF121" s="225">
        <v>1</v>
      </c>
    </row>
    <row r="122" spans="1:32" s="55" customFormat="1" ht="45" hidden="1" customHeight="1" x14ac:dyDescent="0.2">
      <c r="A122" s="49"/>
      <c r="B122" s="50" t="s">
        <v>179</v>
      </c>
      <c r="C122" s="49">
        <f>SUM(C112:C121)</f>
        <v>10</v>
      </c>
      <c r="D122" s="49"/>
      <c r="E122" s="49"/>
      <c r="F122" s="49"/>
      <c r="G122" s="49"/>
      <c r="H122" s="49">
        <f>SUM(H112:H121)</f>
        <v>20</v>
      </c>
      <c r="I122" s="49"/>
      <c r="J122" s="49">
        <f t="shared" ref="J122:P122" si="54">SUM(J112:J121)</f>
        <v>128</v>
      </c>
      <c r="K122" s="51">
        <f t="shared" si="54"/>
        <v>4260.2</v>
      </c>
      <c r="L122" s="52">
        <f t="shared" si="54"/>
        <v>7114.5</v>
      </c>
      <c r="M122" s="47">
        <f t="shared" si="54"/>
        <v>7136.9000000000005</v>
      </c>
      <c r="N122" s="53">
        <f t="shared" si="54"/>
        <v>8081.6999999999989</v>
      </c>
      <c r="O122" s="47">
        <f t="shared" si="54"/>
        <v>8525.3000000000011</v>
      </c>
      <c r="P122" s="51">
        <f t="shared" si="54"/>
        <v>28171</v>
      </c>
      <c r="Q122" s="51"/>
      <c r="R122" s="51">
        <f t="shared" ref="R122:W122" si="55">SUM(R112:R121)</f>
        <v>6097.1999999999989</v>
      </c>
      <c r="S122" s="51">
        <f t="shared" si="55"/>
        <v>1340.3999999999996</v>
      </c>
      <c r="T122" s="51">
        <f t="shared" si="55"/>
        <v>1031.2</v>
      </c>
      <c r="U122" s="51">
        <f t="shared" si="55"/>
        <v>94.8</v>
      </c>
      <c r="V122" s="51">
        <f t="shared" si="55"/>
        <v>0</v>
      </c>
      <c r="W122" s="51">
        <f t="shared" si="55"/>
        <v>76.8</v>
      </c>
      <c r="X122" s="51"/>
      <c r="Y122" s="51"/>
      <c r="Z122" s="54"/>
      <c r="AA122" s="51">
        <f>SUM(AA112:AA121)</f>
        <v>9841.7000000000007</v>
      </c>
      <c r="AB122" s="49"/>
      <c r="AC122" s="49"/>
      <c r="AD122" s="49"/>
      <c r="AE122" s="88"/>
    </row>
    <row r="123" spans="1:32" s="7" customFormat="1" ht="45" hidden="1" customHeight="1" x14ac:dyDescent="0.2">
      <c r="A123" s="20"/>
      <c r="B123" s="43" t="s">
        <v>180</v>
      </c>
      <c r="C123" s="44">
        <f>SUM(C112:C115,C117:C121)</f>
        <v>9</v>
      </c>
      <c r="D123" s="44"/>
      <c r="E123" s="44"/>
      <c r="F123" s="44"/>
      <c r="G123" s="44"/>
      <c r="H123" s="44">
        <f>SUM(H112:H115,H117:H121)</f>
        <v>18</v>
      </c>
      <c r="I123" s="44"/>
      <c r="J123" s="44">
        <f t="shared" ref="J123:P123" si="56">SUM(J112:J115,J117:J121)</f>
        <v>116</v>
      </c>
      <c r="K123" s="47">
        <f t="shared" si="56"/>
        <v>3822.0999999999995</v>
      </c>
      <c r="L123" s="52">
        <f t="shared" si="56"/>
        <v>6390.4000000000005</v>
      </c>
      <c r="M123" s="47">
        <f t="shared" si="56"/>
        <v>6390.4000000000005</v>
      </c>
      <c r="N123" s="53">
        <f t="shared" si="56"/>
        <v>7335.1999999999989</v>
      </c>
      <c r="O123" s="47">
        <f t="shared" si="56"/>
        <v>7556.8</v>
      </c>
      <c r="P123" s="47">
        <f t="shared" si="56"/>
        <v>25416</v>
      </c>
      <c r="Q123" s="47"/>
      <c r="R123" s="47">
        <f t="shared" ref="R123:W123" si="57">SUM(R112:R115,R117:R121)</f>
        <v>5483.9999999999991</v>
      </c>
      <c r="S123" s="47">
        <f t="shared" si="57"/>
        <v>1166.3999999999999</v>
      </c>
      <c r="T123" s="47">
        <f t="shared" si="57"/>
        <v>897.4</v>
      </c>
      <c r="U123" s="47">
        <f t="shared" si="57"/>
        <v>47.4</v>
      </c>
      <c r="V123" s="47">
        <f t="shared" si="57"/>
        <v>0</v>
      </c>
      <c r="W123" s="47">
        <f t="shared" si="57"/>
        <v>0</v>
      </c>
      <c r="X123" s="47"/>
      <c r="Y123" s="47"/>
      <c r="Z123" s="48"/>
      <c r="AA123" s="47">
        <f>SUM(AA112:AA115,AA117:AA121)</f>
        <v>8755.5499999999993</v>
      </c>
      <c r="AB123" s="44"/>
      <c r="AC123" s="44"/>
      <c r="AD123" s="44"/>
      <c r="AE123" s="44"/>
    </row>
    <row r="124" spans="1:32" s="41" customFormat="1" ht="45" hidden="1" customHeight="1" x14ac:dyDescent="0.2">
      <c r="A124" s="20"/>
      <c r="B124" s="43" t="s">
        <v>181</v>
      </c>
      <c r="C124" s="44">
        <f>SUM(C116)</f>
        <v>1</v>
      </c>
      <c r="D124" s="44"/>
      <c r="E124" s="44"/>
      <c r="F124" s="44"/>
      <c r="G124" s="44"/>
      <c r="H124" s="44">
        <f>SUM(H116)</f>
        <v>2</v>
      </c>
      <c r="I124" s="44"/>
      <c r="J124" s="44">
        <f t="shared" ref="J124:P124" si="58">SUM(J116)</f>
        <v>12</v>
      </c>
      <c r="K124" s="47">
        <f t="shared" si="58"/>
        <v>438.1</v>
      </c>
      <c r="L124" s="52">
        <f t="shared" si="58"/>
        <v>724.1</v>
      </c>
      <c r="M124" s="47">
        <f t="shared" si="58"/>
        <v>746.5</v>
      </c>
      <c r="N124" s="53">
        <f t="shared" si="58"/>
        <v>746.5</v>
      </c>
      <c r="O124" s="47">
        <f t="shared" si="58"/>
        <v>968.5</v>
      </c>
      <c r="P124" s="47">
        <f t="shared" si="58"/>
        <v>2755</v>
      </c>
      <c r="Q124" s="47"/>
      <c r="R124" s="47">
        <f t="shared" ref="R124:W124" si="59">SUM(R116)</f>
        <v>613.20000000000005</v>
      </c>
      <c r="S124" s="47">
        <f t="shared" si="59"/>
        <v>174</v>
      </c>
      <c r="T124" s="47">
        <f t="shared" si="59"/>
        <v>133.80000000000001</v>
      </c>
      <c r="U124" s="47">
        <f t="shared" si="59"/>
        <v>47.4</v>
      </c>
      <c r="V124" s="47">
        <f t="shared" si="59"/>
        <v>0</v>
      </c>
      <c r="W124" s="47">
        <f t="shared" si="59"/>
        <v>76.8</v>
      </c>
      <c r="X124" s="47"/>
      <c r="Y124" s="47"/>
      <c r="Z124" s="48"/>
      <c r="AA124" s="47">
        <f>SUM(AA116)</f>
        <v>1086.1500000000001</v>
      </c>
      <c r="AB124" s="44"/>
      <c r="AC124" s="44"/>
      <c r="AD124" s="44"/>
      <c r="AE124" s="10"/>
      <c r="AF124" s="79"/>
    </row>
    <row r="125" spans="1:32" s="41" customFormat="1" ht="105" hidden="1" outlineLevel="1" x14ac:dyDescent="0.2">
      <c r="A125" s="20">
        <v>1</v>
      </c>
      <c r="B125" s="21" t="s">
        <v>182</v>
      </c>
      <c r="C125" s="89">
        <v>1</v>
      </c>
      <c r="D125" s="89">
        <v>7</v>
      </c>
      <c r="E125" s="89">
        <v>1981</v>
      </c>
      <c r="F125" s="90" t="s">
        <v>35</v>
      </c>
      <c r="G125" s="89" t="s">
        <v>36</v>
      </c>
      <c r="H125" s="89">
        <v>1</v>
      </c>
      <c r="I125" s="89">
        <v>1</v>
      </c>
      <c r="J125" s="89">
        <v>12</v>
      </c>
      <c r="K125" s="70">
        <v>222.4</v>
      </c>
      <c r="L125" s="91">
        <v>224.1</v>
      </c>
      <c r="M125" s="70">
        <v>224.1</v>
      </c>
      <c r="N125" s="59">
        <f>L125+T125+U125</f>
        <v>295.89999999999998</v>
      </c>
      <c r="O125" s="70">
        <v>378.4</v>
      </c>
      <c r="P125" s="92">
        <v>938</v>
      </c>
      <c r="Q125" s="70" t="s">
        <v>37</v>
      </c>
      <c r="R125" s="70">
        <v>326</v>
      </c>
      <c r="S125" s="70">
        <v>0</v>
      </c>
      <c r="T125" s="70">
        <v>0</v>
      </c>
      <c r="U125" s="70">
        <v>71.8</v>
      </c>
      <c r="V125" s="70">
        <v>0</v>
      </c>
      <c r="W125" s="92">
        <v>0</v>
      </c>
      <c r="X125" s="10" t="s">
        <v>38</v>
      </c>
      <c r="Y125" s="92">
        <v>56</v>
      </c>
      <c r="Z125" s="93" t="s">
        <v>183</v>
      </c>
      <c r="AA125" s="92">
        <v>292.8</v>
      </c>
      <c r="AB125" s="94" t="s">
        <v>129</v>
      </c>
      <c r="AC125" s="10" t="s">
        <v>41</v>
      </c>
      <c r="AD125" s="10"/>
      <c r="AE125" s="10" t="s">
        <v>42</v>
      </c>
      <c r="AF125" s="79"/>
    </row>
    <row r="126" spans="1:32" s="41" customFormat="1" ht="105" hidden="1" outlineLevel="1" x14ac:dyDescent="0.2">
      <c r="A126" s="20">
        <v>2</v>
      </c>
      <c r="B126" s="21" t="s">
        <v>182</v>
      </c>
      <c r="C126" s="20">
        <v>1</v>
      </c>
      <c r="D126" s="20">
        <v>9</v>
      </c>
      <c r="E126" s="20">
        <v>1982</v>
      </c>
      <c r="F126" s="22" t="s">
        <v>35</v>
      </c>
      <c r="G126" s="20" t="s">
        <v>36</v>
      </c>
      <c r="H126" s="20">
        <v>1</v>
      </c>
      <c r="I126" s="20">
        <v>1</v>
      </c>
      <c r="J126" s="20">
        <v>12</v>
      </c>
      <c r="K126" s="28">
        <v>178.2</v>
      </c>
      <c r="L126" s="39">
        <v>257.3</v>
      </c>
      <c r="M126" s="28">
        <v>257.3</v>
      </c>
      <c r="N126" s="59">
        <f>L126+T126+U126</f>
        <v>358.5</v>
      </c>
      <c r="O126" s="28">
        <v>358.5</v>
      </c>
      <c r="P126" s="42">
        <v>930</v>
      </c>
      <c r="Q126" s="28" t="s">
        <v>37</v>
      </c>
      <c r="R126" s="28">
        <v>584.4</v>
      </c>
      <c r="S126" s="28">
        <v>0</v>
      </c>
      <c r="T126" s="28">
        <v>0</v>
      </c>
      <c r="U126" s="28">
        <v>101.2</v>
      </c>
      <c r="V126" s="28">
        <v>0</v>
      </c>
      <c r="W126" s="42">
        <v>0</v>
      </c>
      <c r="X126" s="10" t="s">
        <v>38</v>
      </c>
      <c r="Y126" s="42">
        <v>46</v>
      </c>
      <c r="Z126" s="30" t="s">
        <v>183</v>
      </c>
      <c r="AA126" s="42">
        <v>413</v>
      </c>
      <c r="AB126" s="31" t="s">
        <v>129</v>
      </c>
      <c r="AC126" s="10" t="s">
        <v>41</v>
      </c>
      <c r="AD126" s="10"/>
      <c r="AE126" s="10" t="s">
        <v>42</v>
      </c>
      <c r="AF126" s="79"/>
    </row>
    <row r="127" spans="1:32" s="7" customFormat="1" ht="45" hidden="1" customHeight="1" x14ac:dyDescent="0.2">
      <c r="A127" s="20"/>
      <c r="B127" s="43" t="s">
        <v>101</v>
      </c>
      <c r="C127" s="44">
        <f>SUM(C125:C126)</f>
        <v>2</v>
      </c>
      <c r="D127" s="44"/>
      <c r="E127" s="44"/>
      <c r="F127" s="44"/>
      <c r="G127" s="44"/>
      <c r="H127" s="44">
        <f>SUM(H125:H126)</f>
        <v>2</v>
      </c>
      <c r="I127" s="44"/>
      <c r="J127" s="44">
        <f t="shared" ref="J127:P127" si="60">SUM(J125:J126)</f>
        <v>24</v>
      </c>
      <c r="K127" s="47">
        <f t="shared" si="60"/>
        <v>400.6</v>
      </c>
      <c r="L127" s="52">
        <f t="shared" si="60"/>
        <v>481.4</v>
      </c>
      <c r="M127" s="47">
        <f t="shared" si="60"/>
        <v>481.4</v>
      </c>
      <c r="N127" s="53">
        <f t="shared" si="60"/>
        <v>654.4</v>
      </c>
      <c r="O127" s="47">
        <f t="shared" si="60"/>
        <v>736.9</v>
      </c>
      <c r="P127" s="47">
        <f t="shared" si="60"/>
        <v>1868</v>
      </c>
      <c r="Q127" s="47"/>
      <c r="R127" s="47">
        <f t="shared" ref="R127:W127" si="61">SUM(R125:R126)</f>
        <v>910.4</v>
      </c>
      <c r="S127" s="47">
        <f t="shared" si="61"/>
        <v>0</v>
      </c>
      <c r="T127" s="47">
        <f t="shared" si="61"/>
        <v>0</v>
      </c>
      <c r="U127" s="47">
        <f t="shared" si="61"/>
        <v>173</v>
      </c>
      <c r="V127" s="47">
        <f t="shared" si="61"/>
        <v>0</v>
      </c>
      <c r="W127" s="47">
        <f t="shared" si="61"/>
        <v>0</v>
      </c>
      <c r="X127" s="47"/>
      <c r="Y127" s="47"/>
      <c r="Z127" s="48"/>
      <c r="AA127" s="47">
        <f>SUM(AA125:AA126)</f>
        <v>705.8</v>
      </c>
      <c r="AB127" s="80"/>
      <c r="AC127" s="44"/>
      <c r="AD127" s="44"/>
      <c r="AE127" s="44"/>
    </row>
    <row r="128" spans="1:32" s="86" customFormat="1" ht="45" hidden="1" customHeight="1" x14ac:dyDescent="0.2">
      <c r="A128" s="49"/>
      <c r="B128" s="50" t="s">
        <v>184</v>
      </c>
      <c r="C128" s="49">
        <f>SUM(C125:C126)</f>
        <v>2</v>
      </c>
      <c r="D128" s="49"/>
      <c r="E128" s="49"/>
      <c r="F128" s="49"/>
      <c r="G128" s="49"/>
      <c r="H128" s="49">
        <f>SUM(H125:H126)</f>
        <v>2</v>
      </c>
      <c r="I128" s="49"/>
      <c r="J128" s="49">
        <f t="shared" ref="J128:P128" si="62">SUM(J125:J126)</f>
        <v>24</v>
      </c>
      <c r="K128" s="51">
        <f t="shared" si="62"/>
        <v>400.6</v>
      </c>
      <c r="L128" s="52">
        <f t="shared" si="62"/>
        <v>481.4</v>
      </c>
      <c r="M128" s="47">
        <f t="shared" si="62"/>
        <v>481.4</v>
      </c>
      <c r="N128" s="53">
        <f t="shared" si="62"/>
        <v>654.4</v>
      </c>
      <c r="O128" s="47">
        <f t="shared" si="62"/>
        <v>736.9</v>
      </c>
      <c r="P128" s="51">
        <f t="shared" si="62"/>
        <v>1868</v>
      </c>
      <c r="Q128" s="51"/>
      <c r="R128" s="51">
        <f t="shared" ref="R128:W128" si="63">SUM(R125:R126)</f>
        <v>910.4</v>
      </c>
      <c r="S128" s="51">
        <f t="shared" si="63"/>
        <v>0</v>
      </c>
      <c r="T128" s="51">
        <f t="shared" si="63"/>
        <v>0</v>
      </c>
      <c r="U128" s="51">
        <f t="shared" si="63"/>
        <v>173</v>
      </c>
      <c r="V128" s="51">
        <f t="shared" si="63"/>
        <v>0</v>
      </c>
      <c r="W128" s="51">
        <f t="shared" si="63"/>
        <v>0</v>
      </c>
      <c r="X128" s="51"/>
      <c r="Y128" s="51"/>
      <c r="Z128" s="54"/>
      <c r="AA128" s="51">
        <f>SUM(AA125:AA126)</f>
        <v>705.8</v>
      </c>
      <c r="AB128" s="49"/>
      <c r="AC128" s="49"/>
      <c r="AD128" s="49"/>
      <c r="AE128" s="49"/>
    </row>
    <row r="129" spans="1:32" s="7" customFormat="1" ht="45" hidden="1" customHeight="1" x14ac:dyDescent="0.2">
      <c r="A129" s="20"/>
      <c r="B129" s="43" t="s">
        <v>185</v>
      </c>
      <c r="C129" s="44">
        <f>SUM(C128)</f>
        <v>2</v>
      </c>
      <c r="D129" s="44"/>
      <c r="E129" s="44"/>
      <c r="F129" s="44"/>
      <c r="G129" s="44"/>
      <c r="H129" s="44">
        <f>SUM(H128)</f>
        <v>2</v>
      </c>
      <c r="I129" s="44"/>
      <c r="J129" s="44">
        <f t="shared" ref="J129:P129" si="64">SUM(J128)</f>
        <v>24</v>
      </c>
      <c r="K129" s="47">
        <f t="shared" si="64"/>
        <v>400.6</v>
      </c>
      <c r="L129" s="52">
        <f t="shared" si="64"/>
        <v>481.4</v>
      </c>
      <c r="M129" s="47">
        <f t="shared" si="64"/>
        <v>481.4</v>
      </c>
      <c r="N129" s="53">
        <f t="shared" si="64"/>
        <v>654.4</v>
      </c>
      <c r="O129" s="47">
        <f t="shared" si="64"/>
        <v>736.9</v>
      </c>
      <c r="P129" s="47">
        <f t="shared" si="64"/>
        <v>1868</v>
      </c>
      <c r="Q129" s="47"/>
      <c r="R129" s="47">
        <f t="shared" ref="R129:W129" si="65">SUM(R128)</f>
        <v>910.4</v>
      </c>
      <c r="S129" s="47">
        <f t="shared" si="65"/>
        <v>0</v>
      </c>
      <c r="T129" s="47">
        <f t="shared" si="65"/>
        <v>0</v>
      </c>
      <c r="U129" s="47">
        <f t="shared" si="65"/>
        <v>173</v>
      </c>
      <c r="V129" s="47">
        <f t="shared" si="65"/>
        <v>0</v>
      </c>
      <c r="W129" s="47">
        <f t="shared" si="65"/>
        <v>0</v>
      </c>
      <c r="X129" s="47"/>
      <c r="Y129" s="47"/>
      <c r="Z129" s="48"/>
      <c r="AA129" s="47">
        <f>SUM(AA128)</f>
        <v>705.8</v>
      </c>
      <c r="AB129" s="44"/>
      <c r="AC129" s="44"/>
      <c r="AD129" s="44"/>
      <c r="AE129" s="44"/>
      <c r="AF129" s="32"/>
    </row>
    <row r="130" spans="1:32" s="7" customFormat="1" ht="33.75" hidden="1" customHeight="1" outlineLevel="1" x14ac:dyDescent="0.2">
      <c r="A130" s="20">
        <v>1</v>
      </c>
      <c r="B130" s="21" t="s">
        <v>186</v>
      </c>
      <c r="C130" s="20">
        <v>1</v>
      </c>
      <c r="D130" s="20">
        <v>8</v>
      </c>
      <c r="E130" s="20">
        <v>1984</v>
      </c>
      <c r="F130" s="22" t="s">
        <v>35</v>
      </c>
      <c r="G130" s="20" t="s">
        <v>36</v>
      </c>
      <c r="H130" s="20">
        <v>2</v>
      </c>
      <c r="I130" s="20">
        <v>2</v>
      </c>
      <c r="J130" s="20">
        <v>16</v>
      </c>
      <c r="K130" s="28">
        <v>505.1</v>
      </c>
      <c r="L130" s="39">
        <v>901</v>
      </c>
      <c r="M130" s="28">
        <v>964</v>
      </c>
      <c r="N130" s="59">
        <f t="shared" ref="N130:N144" si="66">L130+T130+U130</f>
        <v>1073</v>
      </c>
      <c r="O130" s="28">
        <v>1156.76</v>
      </c>
      <c r="P130" s="42">
        <v>3193</v>
      </c>
      <c r="Q130" s="28" t="s">
        <v>37</v>
      </c>
      <c r="R130" s="28">
        <v>759.5</v>
      </c>
      <c r="S130" s="28">
        <v>89.96</v>
      </c>
      <c r="T130" s="28">
        <v>69.2</v>
      </c>
      <c r="U130" s="28">
        <v>102.8</v>
      </c>
      <c r="V130" s="42">
        <v>63</v>
      </c>
      <c r="W130" s="28">
        <v>0</v>
      </c>
      <c r="X130" s="10" t="s">
        <v>38</v>
      </c>
      <c r="Y130" s="42">
        <v>42</v>
      </c>
      <c r="Z130" s="30" t="s">
        <v>187</v>
      </c>
      <c r="AA130" s="42">
        <v>1288.3</v>
      </c>
      <c r="AB130" s="31" t="s">
        <v>40</v>
      </c>
      <c r="AC130" s="10" t="s">
        <v>41</v>
      </c>
      <c r="AD130" s="10"/>
      <c r="AE130" s="10" t="s">
        <v>42</v>
      </c>
    </row>
    <row r="131" spans="1:32" s="7" customFormat="1" ht="45" hidden="1" customHeight="1" outlineLevel="1" x14ac:dyDescent="0.2">
      <c r="A131" s="20">
        <v>2</v>
      </c>
      <c r="B131" s="21" t="s">
        <v>186</v>
      </c>
      <c r="C131" s="20">
        <v>1</v>
      </c>
      <c r="D131" s="20">
        <v>9</v>
      </c>
      <c r="E131" s="20">
        <v>1984</v>
      </c>
      <c r="F131" s="22" t="s">
        <v>44</v>
      </c>
      <c r="G131" s="20" t="s">
        <v>45</v>
      </c>
      <c r="H131" s="20">
        <v>3</v>
      </c>
      <c r="I131" s="20">
        <v>2</v>
      </c>
      <c r="J131" s="20">
        <v>16</v>
      </c>
      <c r="K131" s="28">
        <v>407.8</v>
      </c>
      <c r="L131" s="39">
        <v>727.8</v>
      </c>
      <c r="M131" s="28">
        <v>758.8</v>
      </c>
      <c r="N131" s="59">
        <f t="shared" si="66"/>
        <v>902.3</v>
      </c>
      <c r="O131" s="28">
        <v>873.38</v>
      </c>
      <c r="P131" s="42">
        <v>2644</v>
      </c>
      <c r="Q131" s="28" t="s">
        <v>37</v>
      </c>
      <c r="R131" s="28">
        <v>636.5</v>
      </c>
      <c r="S131" s="28">
        <v>111.28</v>
      </c>
      <c r="T131" s="28">
        <v>85.6</v>
      </c>
      <c r="U131" s="28">
        <v>88.9</v>
      </c>
      <c r="V131" s="42">
        <v>0</v>
      </c>
      <c r="W131" s="28">
        <v>31</v>
      </c>
      <c r="X131" s="10" t="s">
        <v>38</v>
      </c>
      <c r="Y131" s="42">
        <v>52</v>
      </c>
      <c r="Z131" s="30" t="s">
        <v>187</v>
      </c>
      <c r="AA131" s="42">
        <v>1232.5999999999999</v>
      </c>
      <c r="AB131" s="31" t="s">
        <v>40</v>
      </c>
      <c r="AC131" s="10" t="s">
        <v>41</v>
      </c>
      <c r="AD131" s="10"/>
      <c r="AE131" s="10" t="s">
        <v>48</v>
      </c>
    </row>
    <row r="132" spans="1:32" s="7" customFormat="1" ht="45" hidden="1" customHeight="1" outlineLevel="1" x14ac:dyDescent="0.2">
      <c r="A132" s="20">
        <v>3</v>
      </c>
      <c r="B132" s="21" t="s">
        <v>186</v>
      </c>
      <c r="C132" s="20">
        <v>1</v>
      </c>
      <c r="D132" s="20">
        <v>10</v>
      </c>
      <c r="E132" s="20">
        <v>1985</v>
      </c>
      <c r="F132" s="22" t="s">
        <v>44</v>
      </c>
      <c r="G132" s="20" t="s">
        <v>45</v>
      </c>
      <c r="H132" s="20">
        <v>3</v>
      </c>
      <c r="I132" s="20">
        <v>2</v>
      </c>
      <c r="J132" s="20">
        <v>12</v>
      </c>
      <c r="K132" s="28">
        <v>399.2</v>
      </c>
      <c r="L132" s="39">
        <v>744.9</v>
      </c>
      <c r="M132" s="28">
        <v>786.9</v>
      </c>
      <c r="N132" s="59">
        <f t="shared" si="66"/>
        <v>836.69999999999993</v>
      </c>
      <c r="O132" s="28">
        <v>902.64</v>
      </c>
      <c r="P132" s="42">
        <v>2671</v>
      </c>
      <c r="Q132" s="28" t="s">
        <v>37</v>
      </c>
      <c r="R132" s="28">
        <v>620.1</v>
      </c>
      <c r="S132" s="28">
        <v>103.74</v>
      </c>
      <c r="T132" s="28">
        <v>79.8</v>
      </c>
      <c r="U132" s="28">
        <v>12</v>
      </c>
      <c r="V132" s="42">
        <v>0</v>
      </c>
      <c r="W132" s="28">
        <v>42</v>
      </c>
      <c r="X132" s="10" t="s">
        <v>52</v>
      </c>
      <c r="Y132" s="42">
        <v>67</v>
      </c>
      <c r="Z132" s="30" t="s">
        <v>46</v>
      </c>
      <c r="AA132" s="42">
        <v>1042.5</v>
      </c>
      <c r="AB132" s="31" t="s">
        <v>40</v>
      </c>
      <c r="AC132" s="10" t="s">
        <v>54</v>
      </c>
      <c r="AD132" s="10"/>
      <c r="AE132" s="10" t="s">
        <v>47</v>
      </c>
      <c r="AF132" s="32"/>
    </row>
    <row r="133" spans="1:32" s="7" customFormat="1" ht="45" hidden="1" customHeight="1" outlineLevel="1" x14ac:dyDescent="0.2">
      <c r="A133" s="20">
        <v>4</v>
      </c>
      <c r="B133" s="21" t="s">
        <v>186</v>
      </c>
      <c r="C133" s="20">
        <v>1</v>
      </c>
      <c r="D133" s="20">
        <v>11</v>
      </c>
      <c r="E133" s="20">
        <v>1985</v>
      </c>
      <c r="F133" s="22" t="s">
        <v>35</v>
      </c>
      <c r="G133" s="20" t="s">
        <v>36</v>
      </c>
      <c r="H133" s="20">
        <v>2</v>
      </c>
      <c r="I133" s="20">
        <v>2</v>
      </c>
      <c r="J133" s="20">
        <v>16</v>
      </c>
      <c r="K133" s="28">
        <v>488.9</v>
      </c>
      <c r="L133" s="39">
        <v>887.3</v>
      </c>
      <c r="M133" s="28">
        <v>950.3</v>
      </c>
      <c r="N133" s="59">
        <f t="shared" si="66"/>
        <v>1057.5</v>
      </c>
      <c r="O133" s="28">
        <v>1146.78</v>
      </c>
      <c r="P133" s="42">
        <v>3526</v>
      </c>
      <c r="Q133" s="28" t="s">
        <v>37</v>
      </c>
      <c r="R133" s="28">
        <v>761</v>
      </c>
      <c r="S133" s="28">
        <v>113.88</v>
      </c>
      <c r="T133" s="28">
        <v>87.6</v>
      </c>
      <c r="U133" s="28">
        <v>82.6</v>
      </c>
      <c r="V133" s="42">
        <v>63</v>
      </c>
      <c r="W133" s="28">
        <v>0</v>
      </c>
      <c r="X133" s="10" t="s">
        <v>52</v>
      </c>
      <c r="Y133" s="42">
        <v>39</v>
      </c>
      <c r="Z133" s="30" t="s">
        <v>187</v>
      </c>
      <c r="AA133" s="42">
        <v>1474.1</v>
      </c>
      <c r="AB133" s="31" t="s">
        <v>40</v>
      </c>
      <c r="AC133" s="10" t="s">
        <v>54</v>
      </c>
      <c r="AD133" s="10"/>
      <c r="AE133" s="10" t="s">
        <v>42</v>
      </c>
      <c r="AF133" s="32"/>
    </row>
    <row r="134" spans="1:32" s="7" customFormat="1" ht="45" hidden="1" customHeight="1" outlineLevel="1" x14ac:dyDescent="0.2">
      <c r="A134" s="20">
        <v>5</v>
      </c>
      <c r="B134" s="21" t="s">
        <v>186</v>
      </c>
      <c r="C134" s="20">
        <v>1</v>
      </c>
      <c r="D134" s="20">
        <v>14</v>
      </c>
      <c r="E134" s="20">
        <v>1984</v>
      </c>
      <c r="F134" s="22" t="s">
        <v>35</v>
      </c>
      <c r="G134" s="20" t="s">
        <v>36</v>
      </c>
      <c r="H134" s="20">
        <v>2</v>
      </c>
      <c r="I134" s="20">
        <v>2</v>
      </c>
      <c r="J134" s="20">
        <v>16</v>
      </c>
      <c r="K134" s="28">
        <v>491</v>
      </c>
      <c r="L134" s="39">
        <v>887.5</v>
      </c>
      <c r="M134" s="28">
        <v>950.5</v>
      </c>
      <c r="N134" s="59">
        <f t="shared" si="66"/>
        <v>1059</v>
      </c>
      <c r="O134" s="28">
        <v>1142.7</v>
      </c>
      <c r="P134" s="42">
        <v>3493</v>
      </c>
      <c r="Q134" s="28" t="s">
        <v>37</v>
      </c>
      <c r="R134" s="28">
        <v>752.4</v>
      </c>
      <c r="S134" s="28">
        <v>89.7</v>
      </c>
      <c r="T134" s="28">
        <v>69</v>
      </c>
      <c r="U134" s="28">
        <v>102.5</v>
      </c>
      <c r="V134" s="42">
        <v>63</v>
      </c>
      <c r="W134" s="28">
        <v>0</v>
      </c>
      <c r="X134" s="10" t="s">
        <v>188</v>
      </c>
      <c r="Y134" s="42">
        <v>33</v>
      </c>
      <c r="Z134" s="30" t="s">
        <v>187</v>
      </c>
      <c r="AA134" s="42">
        <v>1129.7</v>
      </c>
      <c r="AB134" s="31" t="s">
        <v>40</v>
      </c>
      <c r="AC134" s="10" t="s">
        <v>54</v>
      </c>
      <c r="AD134" s="10" t="s">
        <v>189</v>
      </c>
      <c r="AE134" s="10" t="s">
        <v>42</v>
      </c>
      <c r="AF134" s="32"/>
    </row>
    <row r="135" spans="1:32" s="7" customFormat="1" ht="45" hidden="1" customHeight="1" outlineLevel="1" x14ac:dyDescent="0.2">
      <c r="A135" s="20">
        <v>6</v>
      </c>
      <c r="B135" s="21" t="s">
        <v>186</v>
      </c>
      <c r="C135" s="20">
        <v>1</v>
      </c>
      <c r="D135" s="20">
        <v>15</v>
      </c>
      <c r="E135" s="20">
        <v>1984</v>
      </c>
      <c r="F135" s="22" t="s">
        <v>35</v>
      </c>
      <c r="G135" s="20" t="s">
        <v>36</v>
      </c>
      <c r="H135" s="20">
        <v>2</v>
      </c>
      <c r="I135" s="20">
        <v>2</v>
      </c>
      <c r="J135" s="20">
        <v>16</v>
      </c>
      <c r="K135" s="28">
        <v>492</v>
      </c>
      <c r="L135" s="39">
        <v>883.5</v>
      </c>
      <c r="M135" s="28">
        <v>946.5</v>
      </c>
      <c r="N135" s="59">
        <f t="shared" si="66"/>
        <v>1066.4000000000001</v>
      </c>
      <c r="O135" s="28">
        <v>1149.8599999999999</v>
      </c>
      <c r="P135" s="42">
        <v>3491</v>
      </c>
      <c r="Q135" s="28" t="s">
        <v>37</v>
      </c>
      <c r="R135" s="28">
        <v>753.4</v>
      </c>
      <c r="S135" s="28">
        <v>88.66</v>
      </c>
      <c r="T135" s="28">
        <v>68.2</v>
      </c>
      <c r="U135" s="28">
        <v>114.7</v>
      </c>
      <c r="V135" s="42">
        <v>63</v>
      </c>
      <c r="W135" s="28">
        <v>0</v>
      </c>
      <c r="X135" s="10" t="s">
        <v>188</v>
      </c>
      <c r="Y135" s="42">
        <v>37</v>
      </c>
      <c r="Z135" s="30" t="s">
        <v>187</v>
      </c>
      <c r="AA135" s="42">
        <v>1315.9</v>
      </c>
      <c r="AB135" s="31" t="s">
        <v>40</v>
      </c>
      <c r="AC135" s="10" t="s">
        <v>54</v>
      </c>
      <c r="AD135" s="10" t="s">
        <v>189</v>
      </c>
      <c r="AE135" s="10" t="s">
        <v>42</v>
      </c>
      <c r="AF135" s="32"/>
    </row>
    <row r="136" spans="1:32" s="7" customFormat="1" ht="36.75" hidden="1" customHeight="1" outlineLevel="1" x14ac:dyDescent="0.2">
      <c r="A136" s="20">
        <v>7</v>
      </c>
      <c r="B136" s="21" t="s">
        <v>186</v>
      </c>
      <c r="C136" s="20">
        <v>1</v>
      </c>
      <c r="D136" s="20">
        <v>17</v>
      </c>
      <c r="E136" s="20">
        <v>1985</v>
      </c>
      <c r="F136" s="22" t="s">
        <v>35</v>
      </c>
      <c r="G136" s="20" t="s">
        <v>36</v>
      </c>
      <c r="H136" s="20">
        <v>2</v>
      </c>
      <c r="I136" s="20">
        <v>2</v>
      </c>
      <c r="J136" s="20">
        <v>16</v>
      </c>
      <c r="K136" s="28">
        <v>490.3</v>
      </c>
      <c r="L136" s="39">
        <v>884</v>
      </c>
      <c r="M136" s="28">
        <v>947</v>
      </c>
      <c r="N136" s="59">
        <f t="shared" si="66"/>
        <v>1054.4000000000001</v>
      </c>
      <c r="O136" s="28">
        <v>1137.83</v>
      </c>
      <c r="P136" s="42">
        <v>3511</v>
      </c>
      <c r="Q136" s="28" t="s">
        <v>37</v>
      </c>
      <c r="R136" s="28">
        <v>752.6</v>
      </c>
      <c r="S136" s="28">
        <v>88.53</v>
      </c>
      <c r="T136" s="28">
        <v>68.099999999999994</v>
      </c>
      <c r="U136" s="28">
        <v>102.3</v>
      </c>
      <c r="V136" s="42">
        <v>63</v>
      </c>
      <c r="W136" s="28">
        <v>0</v>
      </c>
      <c r="X136" s="10" t="s">
        <v>52</v>
      </c>
      <c r="Y136" s="42">
        <v>47</v>
      </c>
      <c r="Z136" s="30" t="s">
        <v>187</v>
      </c>
      <c r="AA136" s="42">
        <v>1325.7</v>
      </c>
      <c r="AB136" s="31" t="s">
        <v>40</v>
      </c>
      <c r="AC136" s="10" t="s">
        <v>54</v>
      </c>
      <c r="AD136" s="10"/>
      <c r="AE136" s="10" t="s">
        <v>42</v>
      </c>
    </row>
    <row r="137" spans="1:32" s="7" customFormat="1" ht="45" hidden="1" customHeight="1" outlineLevel="1" x14ac:dyDescent="0.2">
      <c r="A137" s="20">
        <v>8</v>
      </c>
      <c r="B137" s="21" t="s">
        <v>186</v>
      </c>
      <c r="C137" s="20">
        <v>1</v>
      </c>
      <c r="D137" s="20">
        <v>18</v>
      </c>
      <c r="E137" s="20">
        <v>1985</v>
      </c>
      <c r="F137" s="22" t="s">
        <v>35</v>
      </c>
      <c r="G137" s="20" t="s">
        <v>36</v>
      </c>
      <c r="H137" s="20">
        <v>2</v>
      </c>
      <c r="I137" s="20">
        <v>2</v>
      </c>
      <c r="J137" s="20">
        <v>16</v>
      </c>
      <c r="K137" s="28">
        <v>497.5</v>
      </c>
      <c r="L137" s="39">
        <v>907.6</v>
      </c>
      <c r="M137" s="28">
        <v>970.6</v>
      </c>
      <c r="N137" s="59">
        <f t="shared" si="66"/>
        <v>1082.4000000000001</v>
      </c>
      <c r="O137" s="28">
        <v>1165.8599999999999</v>
      </c>
      <c r="P137" s="42">
        <v>3571</v>
      </c>
      <c r="Q137" s="28" t="s">
        <v>37</v>
      </c>
      <c r="R137" s="28">
        <v>774.4</v>
      </c>
      <c r="S137" s="28">
        <v>88.66</v>
      </c>
      <c r="T137" s="28">
        <v>68.2</v>
      </c>
      <c r="U137" s="28">
        <v>106.6</v>
      </c>
      <c r="V137" s="42">
        <v>63</v>
      </c>
      <c r="W137" s="28">
        <v>0</v>
      </c>
      <c r="X137" s="10" t="s">
        <v>38</v>
      </c>
      <c r="Y137" s="42">
        <v>68</v>
      </c>
      <c r="Z137" s="30" t="s">
        <v>187</v>
      </c>
      <c r="AA137" s="42">
        <v>1523.8</v>
      </c>
      <c r="AB137" s="31" t="s">
        <v>40</v>
      </c>
      <c r="AC137" s="10" t="s">
        <v>41</v>
      </c>
      <c r="AD137" s="10"/>
      <c r="AE137" s="10" t="s">
        <v>48</v>
      </c>
      <c r="AF137" s="32"/>
    </row>
    <row r="138" spans="1:32" s="7" customFormat="1" ht="45" hidden="1" customHeight="1" outlineLevel="1" x14ac:dyDescent="0.2">
      <c r="A138" s="20">
        <v>9</v>
      </c>
      <c r="B138" s="21" t="s">
        <v>186</v>
      </c>
      <c r="C138" s="20">
        <v>1</v>
      </c>
      <c r="D138" s="20">
        <v>20</v>
      </c>
      <c r="E138" s="20">
        <v>1984</v>
      </c>
      <c r="F138" s="22" t="s">
        <v>35</v>
      </c>
      <c r="G138" s="20" t="s">
        <v>36</v>
      </c>
      <c r="H138" s="20">
        <v>2</v>
      </c>
      <c r="I138" s="20">
        <v>2</v>
      </c>
      <c r="J138" s="20">
        <v>16</v>
      </c>
      <c r="K138" s="28">
        <v>492.5</v>
      </c>
      <c r="L138" s="39">
        <v>881.1</v>
      </c>
      <c r="M138" s="28">
        <v>944.1</v>
      </c>
      <c r="N138" s="59">
        <f t="shared" si="66"/>
        <v>1051.5</v>
      </c>
      <c r="O138" s="28">
        <v>1134.5999999999999</v>
      </c>
      <c r="P138" s="42">
        <v>3485</v>
      </c>
      <c r="Q138" s="28" t="s">
        <v>37</v>
      </c>
      <c r="R138" s="28">
        <v>757.5</v>
      </c>
      <c r="S138" s="28">
        <v>87</v>
      </c>
      <c r="T138" s="28">
        <v>66.900000000000006</v>
      </c>
      <c r="U138" s="28">
        <v>103.5</v>
      </c>
      <c r="V138" s="28">
        <v>63</v>
      </c>
      <c r="W138" s="28">
        <v>0</v>
      </c>
      <c r="X138" s="10" t="s">
        <v>52</v>
      </c>
      <c r="Y138" s="42">
        <v>37</v>
      </c>
      <c r="Z138" s="30" t="s">
        <v>187</v>
      </c>
      <c r="AA138" s="42">
        <v>1443.5</v>
      </c>
      <c r="AB138" s="10" t="s">
        <v>40</v>
      </c>
      <c r="AC138" s="10" t="s">
        <v>54</v>
      </c>
      <c r="AD138" s="10"/>
      <c r="AE138" s="10" t="s">
        <v>42</v>
      </c>
      <c r="AF138" s="32"/>
    </row>
    <row r="139" spans="1:32" s="7" customFormat="1" ht="33.75" hidden="1" customHeight="1" outlineLevel="1" x14ac:dyDescent="0.2">
      <c r="A139" s="20">
        <v>10</v>
      </c>
      <c r="B139" s="21" t="s">
        <v>186</v>
      </c>
      <c r="C139" s="20">
        <v>1</v>
      </c>
      <c r="D139" s="20">
        <v>21</v>
      </c>
      <c r="E139" s="20">
        <v>1984</v>
      </c>
      <c r="F139" s="22" t="s">
        <v>35</v>
      </c>
      <c r="G139" s="20" t="s">
        <v>36</v>
      </c>
      <c r="H139" s="20">
        <v>2</v>
      </c>
      <c r="I139" s="20">
        <v>2</v>
      </c>
      <c r="J139" s="20">
        <v>16</v>
      </c>
      <c r="K139" s="28">
        <v>495.5</v>
      </c>
      <c r="L139" s="39">
        <v>891.6</v>
      </c>
      <c r="M139" s="28">
        <v>954.6</v>
      </c>
      <c r="N139" s="59">
        <f t="shared" si="66"/>
        <v>1060.8</v>
      </c>
      <c r="O139" s="28">
        <v>1144.32</v>
      </c>
      <c r="P139" s="42">
        <v>3513</v>
      </c>
      <c r="Q139" s="28" t="s">
        <v>37</v>
      </c>
      <c r="R139" s="28">
        <v>763.5</v>
      </c>
      <c r="S139" s="28">
        <v>88.92</v>
      </c>
      <c r="T139" s="28">
        <v>68.400000000000006</v>
      </c>
      <c r="U139" s="28">
        <v>100.8</v>
      </c>
      <c r="V139" s="42">
        <v>63</v>
      </c>
      <c r="W139" s="28">
        <v>0</v>
      </c>
      <c r="X139" s="10" t="s">
        <v>38</v>
      </c>
      <c r="Y139" s="42">
        <v>37</v>
      </c>
      <c r="Z139" s="30" t="s">
        <v>187</v>
      </c>
      <c r="AA139" s="42">
        <v>1459.5</v>
      </c>
      <c r="AB139" s="31" t="s">
        <v>40</v>
      </c>
      <c r="AC139" s="10" t="s">
        <v>41</v>
      </c>
      <c r="AD139" s="10"/>
      <c r="AE139" s="10" t="s">
        <v>42</v>
      </c>
      <c r="AF139" s="32"/>
    </row>
    <row r="140" spans="1:32" s="7" customFormat="1" ht="45" hidden="1" customHeight="1" outlineLevel="1" x14ac:dyDescent="0.2">
      <c r="A140" s="20">
        <v>11</v>
      </c>
      <c r="B140" s="21" t="s">
        <v>186</v>
      </c>
      <c r="C140" s="20">
        <v>1</v>
      </c>
      <c r="D140" s="20">
        <v>22</v>
      </c>
      <c r="E140" s="20">
        <v>1984</v>
      </c>
      <c r="F140" s="22" t="s">
        <v>35</v>
      </c>
      <c r="G140" s="20" t="s">
        <v>36</v>
      </c>
      <c r="H140" s="20">
        <v>2</v>
      </c>
      <c r="I140" s="20">
        <v>2</v>
      </c>
      <c r="J140" s="20">
        <v>16</v>
      </c>
      <c r="K140" s="28">
        <v>492.3</v>
      </c>
      <c r="L140" s="39">
        <v>877.6</v>
      </c>
      <c r="M140" s="28">
        <v>1002.4</v>
      </c>
      <c r="N140" s="59">
        <f t="shared" si="66"/>
        <v>1046.7</v>
      </c>
      <c r="O140" s="28">
        <v>1192.2</v>
      </c>
      <c r="P140" s="42">
        <v>3484</v>
      </c>
      <c r="Q140" s="28" t="s">
        <v>37</v>
      </c>
      <c r="R140" s="28">
        <v>757.2</v>
      </c>
      <c r="S140" s="28">
        <v>89.7</v>
      </c>
      <c r="T140" s="28">
        <v>69</v>
      </c>
      <c r="U140" s="28">
        <v>100.1</v>
      </c>
      <c r="V140" s="42">
        <v>63</v>
      </c>
      <c r="W140" s="28">
        <v>61.8</v>
      </c>
      <c r="X140" s="10" t="s">
        <v>77</v>
      </c>
      <c r="Y140" s="42">
        <v>39</v>
      </c>
      <c r="Z140" s="30" t="s">
        <v>187</v>
      </c>
      <c r="AA140" s="42">
        <v>1445.8</v>
      </c>
      <c r="AB140" s="31" t="s">
        <v>40</v>
      </c>
      <c r="AC140" s="10" t="s">
        <v>72</v>
      </c>
      <c r="AD140" s="10" t="s">
        <v>54</v>
      </c>
      <c r="AE140" s="10" t="s">
        <v>42</v>
      </c>
      <c r="AF140" s="32"/>
    </row>
    <row r="141" spans="1:32" s="7" customFormat="1" ht="45" hidden="1" customHeight="1" outlineLevel="1" x14ac:dyDescent="0.2">
      <c r="A141" s="20">
        <v>12</v>
      </c>
      <c r="B141" s="21" t="s">
        <v>186</v>
      </c>
      <c r="C141" s="20">
        <v>1</v>
      </c>
      <c r="D141" s="20">
        <v>23</v>
      </c>
      <c r="E141" s="20">
        <v>1985</v>
      </c>
      <c r="F141" s="22" t="s">
        <v>35</v>
      </c>
      <c r="G141" s="20" t="s">
        <v>36</v>
      </c>
      <c r="H141" s="20">
        <v>2</v>
      </c>
      <c r="I141" s="20">
        <v>2</v>
      </c>
      <c r="J141" s="20">
        <v>16</v>
      </c>
      <c r="K141" s="28">
        <v>498.4</v>
      </c>
      <c r="L141" s="39">
        <v>896.1</v>
      </c>
      <c r="M141" s="28">
        <v>959.1</v>
      </c>
      <c r="N141" s="59">
        <f t="shared" si="66"/>
        <v>1067.9000000000001</v>
      </c>
      <c r="O141" s="28">
        <v>1151.3</v>
      </c>
      <c r="P141" s="42">
        <v>3515</v>
      </c>
      <c r="Q141" s="28" t="s">
        <v>37</v>
      </c>
      <c r="R141" s="28">
        <v>764.4</v>
      </c>
      <c r="S141" s="28">
        <v>88.4</v>
      </c>
      <c r="T141" s="28">
        <v>68</v>
      </c>
      <c r="U141" s="28">
        <v>103.8</v>
      </c>
      <c r="V141" s="42">
        <v>63</v>
      </c>
      <c r="W141" s="28">
        <v>0</v>
      </c>
      <c r="X141" s="10" t="s">
        <v>38</v>
      </c>
      <c r="Y141" s="42">
        <v>58</v>
      </c>
      <c r="Z141" s="30" t="s">
        <v>187</v>
      </c>
      <c r="AA141" s="42">
        <v>959.5</v>
      </c>
      <c r="AB141" s="31" t="s">
        <v>40</v>
      </c>
      <c r="AC141" s="10" t="s">
        <v>41</v>
      </c>
      <c r="AD141" s="10"/>
      <c r="AE141" s="10" t="s">
        <v>42</v>
      </c>
      <c r="AF141" s="32"/>
    </row>
    <row r="142" spans="1:32" s="7" customFormat="1" ht="45" hidden="1" customHeight="1" outlineLevel="1" x14ac:dyDescent="0.2">
      <c r="A142" s="20">
        <v>13</v>
      </c>
      <c r="B142" s="21" t="s">
        <v>186</v>
      </c>
      <c r="C142" s="20">
        <v>1</v>
      </c>
      <c r="D142" s="20">
        <v>24</v>
      </c>
      <c r="E142" s="20">
        <v>1984</v>
      </c>
      <c r="F142" s="22" t="s">
        <v>35</v>
      </c>
      <c r="G142" s="20" t="s">
        <v>36</v>
      </c>
      <c r="H142" s="20">
        <v>2</v>
      </c>
      <c r="I142" s="20">
        <v>2</v>
      </c>
      <c r="J142" s="20">
        <v>16</v>
      </c>
      <c r="K142" s="28">
        <v>491.5</v>
      </c>
      <c r="L142" s="39">
        <v>883.3</v>
      </c>
      <c r="M142" s="28">
        <v>946.3</v>
      </c>
      <c r="N142" s="59">
        <f t="shared" si="66"/>
        <v>1048.7</v>
      </c>
      <c r="O142" s="28">
        <v>1132.58</v>
      </c>
      <c r="P142" s="42">
        <v>3477</v>
      </c>
      <c r="Q142" s="28" t="s">
        <v>37</v>
      </c>
      <c r="R142" s="28">
        <v>754.3</v>
      </c>
      <c r="S142" s="28">
        <v>90.48</v>
      </c>
      <c r="T142" s="28">
        <v>69.599999999999994</v>
      </c>
      <c r="U142" s="28">
        <v>95.8</v>
      </c>
      <c r="V142" s="42">
        <v>63</v>
      </c>
      <c r="W142" s="28">
        <v>0</v>
      </c>
      <c r="X142" s="10" t="s">
        <v>38</v>
      </c>
      <c r="Y142" s="42">
        <v>41</v>
      </c>
      <c r="Z142" s="30" t="s">
        <v>187</v>
      </c>
      <c r="AA142" s="42">
        <v>1088.0999999999999</v>
      </c>
      <c r="AB142" s="31" t="s">
        <v>40</v>
      </c>
      <c r="AC142" s="10" t="s">
        <v>41</v>
      </c>
      <c r="AD142" s="10"/>
      <c r="AE142" s="10" t="s">
        <v>42</v>
      </c>
      <c r="AF142" s="32"/>
    </row>
    <row r="143" spans="1:32" s="7" customFormat="1" ht="45" hidden="1" customHeight="1" outlineLevel="1" x14ac:dyDescent="0.2">
      <c r="A143" s="20">
        <v>14</v>
      </c>
      <c r="B143" s="21" t="s">
        <v>186</v>
      </c>
      <c r="C143" s="20">
        <v>1</v>
      </c>
      <c r="D143" s="20">
        <v>25</v>
      </c>
      <c r="E143" s="20">
        <v>1984</v>
      </c>
      <c r="F143" s="22" t="s">
        <v>35</v>
      </c>
      <c r="G143" s="20" t="s">
        <v>36</v>
      </c>
      <c r="H143" s="20">
        <v>2</v>
      </c>
      <c r="I143" s="20">
        <v>2</v>
      </c>
      <c r="J143" s="20">
        <v>16</v>
      </c>
      <c r="K143" s="28">
        <v>496.1</v>
      </c>
      <c r="L143" s="39">
        <v>886.6</v>
      </c>
      <c r="M143" s="28">
        <v>949.6</v>
      </c>
      <c r="N143" s="59">
        <f t="shared" si="66"/>
        <v>1056.5999999999999</v>
      </c>
      <c r="O143" s="28">
        <v>1139.82</v>
      </c>
      <c r="P143" s="42">
        <v>3504</v>
      </c>
      <c r="Q143" s="28" t="s">
        <v>37</v>
      </c>
      <c r="R143" s="28">
        <v>761.9</v>
      </c>
      <c r="S143" s="28">
        <v>87.62</v>
      </c>
      <c r="T143" s="28">
        <v>67.400000000000006</v>
      </c>
      <c r="U143" s="28">
        <v>102.6</v>
      </c>
      <c r="V143" s="42">
        <v>63</v>
      </c>
      <c r="W143" s="28">
        <v>0</v>
      </c>
      <c r="X143" s="10" t="s">
        <v>38</v>
      </c>
      <c r="Y143" s="42">
        <v>37</v>
      </c>
      <c r="Z143" s="30" t="s">
        <v>187</v>
      </c>
      <c r="AA143" s="42">
        <v>1200.4000000000001</v>
      </c>
      <c r="AB143" s="31" t="s">
        <v>40</v>
      </c>
      <c r="AC143" s="10" t="s">
        <v>41</v>
      </c>
      <c r="AD143" s="10"/>
      <c r="AE143" s="10" t="s">
        <v>42</v>
      </c>
      <c r="AF143" s="32"/>
    </row>
    <row r="144" spans="1:32" s="7" customFormat="1" ht="37.5" hidden="1" customHeight="1" outlineLevel="1" x14ac:dyDescent="0.2">
      <c r="A144" s="20">
        <v>15</v>
      </c>
      <c r="B144" s="21" t="s">
        <v>186</v>
      </c>
      <c r="C144" s="20">
        <v>1</v>
      </c>
      <c r="D144" s="20">
        <v>26</v>
      </c>
      <c r="E144" s="20">
        <v>1984</v>
      </c>
      <c r="F144" s="22" t="s">
        <v>35</v>
      </c>
      <c r="G144" s="20" t="s">
        <v>36</v>
      </c>
      <c r="H144" s="20">
        <v>2</v>
      </c>
      <c r="I144" s="20">
        <v>2</v>
      </c>
      <c r="J144" s="20">
        <v>16</v>
      </c>
      <c r="K144" s="28">
        <v>492.3</v>
      </c>
      <c r="L144" s="39">
        <v>882.2</v>
      </c>
      <c r="M144" s="28">
        <v>945.2</v>
      </c>
      <c r="N144" s="59">
        <f t="shared" si="66"/>
        <v>1051.8000000000002</v>
      </c>
      <c r="O144" s="28">
        <v>1135.53</v>
      </c>
      <c r="P144" s="42">
        <v>3486</v>
      </c>
      <c r="Q144" s="28" t="s">
        <v>37</v>
      </c>
      <c r="R144" s="28">
        <v>757.8</v>
      </c>
      <c r="S144" s="28">
        <v>89.83</v>
      </c>
      <c r="T144" s="28">
        <v>69.099999999999994</v>
      </c>
      <c r="U144" s="28">
        <v>100.5</v>
      </c>
      <c r="V144" s="42">
        <v>63</v>
      </c>
      <c r="W144" s="28">
        <v>0</v>
      </c>
      <c r="X144" s="10" t="s">
        <v>38</v>
      </c>
      <c r="Y144" s="42">
        <v>34</v>
      </c>
      <c r="Z144" s="30" t="s">
        <v>187</v>
      </c>
      <c r="AA144" s="42">
        <v>1347.4</v>
      </c>
      <c r="AB144" s="31" t="s">
        <v>40</v>
      </c>
      <c r="AC144" s="10" t="s">
        <v>41</v>
      </c>
      <c r="AD144" s="10"/>
      <c r="AE144" s="10" t="s">
        <v>42</v>
      </c>
      <c r="AF144" s="32"/>
    </row>
    <row r="145" spans="1:32" s="7" customFormat="1" ht="45" hidden="1" customHeight="1" outlineLevel="1" x14ac:dyDescent="0.2">
      <c r="A145" s="20">
        <v>16</v>
      </c>
      <c r="B145" s="21" t="s">
        <v>186</v>
      </c>
      <c r="C145" s="20">
        <v>1</v>
      </c>
      <c r="D145" s="20">
        <v>27</v>
      </c>
      <c r="E145" s="20">
        <v>1984</v>
      </c>
      <c r="F145" s="22" t="s">
        <v>35</v>
      </c>
      <c r="G145" s="20" t="s">
        <v>36</v>
      </c>
      <c r="H145" s="20">
        <v>2</v>
      </c>
      <c r="I145" s="20">
        <v>2</v>
      </c>
      <c r="J145" s="20">
        <v>16</v>
      </c>
      <c r="K145" s="28">
        <v>494</v>
      </c>
      <c r="L145" s="39">
        <v>895.1</v>
      </c>
      <c r="M145" s="28">
        <v>954.6</v>
      </c>
      <c r="N145" s="59">
        <v>1091.3</v>
      </c>
      <c r="O145" s="28">
        <v>1546.35</v>
      </c>
      <c r="P145" s="42">
        <v>3487</v>
      </c>
      <c r="Q145" s="28" t="s">
        <v>37</v>
      </c>
      <c r="R145" s="28">
        <v>594.5</v>
      </c>
      <c r="S145" s="28">
        <v>87.88</v>
      </c>
      <c r="T145" s="28">
        <v>67.599999999999994</v>
      </c>
      <c r="U145" s="28">
        <v>168.1</v>
      </c>
      <c r="V145" s="28">
        <v>59.5</v>
      </c>
      <c r="W145" s="28">
        <v>0</v>
      </c>
      <c r="X145" s="10" t="s">
        <v>77</v>
      </c>
      <c r="Y145" s="42">
        <v>38</v>
      </c>
      <c r="Z145" s="30" t="s">
        <v>190</v>
      </c>
      <c r="AA145" s="42">
        <v>1190.5</v>
      </c>
      <c r="AB145" s="31" t="s">
        <v>40</v>
      </c>
      <c r="AC145" s="10" t="s">
        <v>72</v>
      </c>
      <c r="AD145" s="10" t="s">
        <v>54</v>
      </c>
      <c r="AE145" s="10" t="s">
        <v>42</v>
      </c>
      <c r="AF145" s="32"/>
    </row>
    <row r="146" spans="1:32" s="7" customFormat="1" ht="45" hidden="1" customHeight="1" outlineLevel="1" x14ac:dyDescent="0.2">
      <c r="A146" s="20">
        <v>17</v>
      </c>
      <c r="B146" s="21" t="s">
        <v>186</v>
      </c>
      <c r="C146" s="20">
        <v>1</v>
      </c>
      <c r="D146" s="20">
        <v>28</v>
      </c>
      <c r="E146" s="20">
        <v>1984</v>
      </c>
      <c r="F146" s="22" t="s">
        <v>35</v>
      </c>
      <c r="G146" s="20" t="s">
        <v>36</v>
      </c>
      <c r="H146" s="20">
        <v>2</v>
      </c>
      <c r="I146" s="20">
        <v>2</v>
      </c>
      <c r="J146" s="20">
        <v>16</v>
      </c>
      <c r="K146" s="28">
        <v>490.9</v>
      </c>
      <c r="L146" s="39">
        <v>879.5</v>
      </c>
      <c r="M146" s="28">
        <v>942.5</v>
      </c>
      <c r="N146" s="59">
        <f t="shared" ref="N146:N173" si="67">L146+T146+U146</f>
        <v>1045.2</v>
      </c>
      <c r="O146" s="28">
        <v>1128.81</v>
      </c>
      <c r="P146" s="42">
        <v>3475</v>
      </c>
      <c r="Q146" s="28" t="s">
        <v>37</v>
      </c>
      <c r="R146" s="28">
        <v>755.2</v>
      </c>
      <c r="S146" s="28">
        <v>89.31</v>
      </c>
      <c r="T146" s="28">
        <v>68.7</v>
      </c>
      <c r="U146" s="28">
        <v>97</v>
      </c>
      <c r="V146" s="42">
        <v>63</v>
      </c>
      <c r="W146" s="28">
        <v>0</v>
      </c>
      <c r="X146" s="10" t="s">
        <v>38</v>
      </c>
      <c r="Y146" s="42">
        <v>50</v>
      </c>
      <c r="Z146" s="30" t="s">
        <v>187</v>
      </c>
      <c r="AA146" s="42">
        <v>1417.4</v>
      </c>
      <c r="AB146" s="31" t="s">
        <v>40</v>
      </c>
      <c r="AC146" s="10" t="s">
        <v>41</v>
      </c>
      <c r="AD146" s="10"/>
      <c r="AE146" s="10" t="s">
        <v>42</v>
      </c>
      <c r="AF146" s="32"/>
    </row>
    <row r="147" spans="1:32" s="7" customFormat="1" ht="45" hidden="1" customHeight="1" outlineLevel="1" x14ac:dyDescent="0.2">
      <c r="A147" s="20">
        <v>18</v>
      </c>
      <c r="B147" s="21" t="s">
        <v>186</v>
      </c>
      <c r="C147" s="20">
        <v>1</v>
      </c>
      <c r="D147" s="20">
        <v>29</v>
      </c>
      <c r="E147" s="20">
        <v>1985</v>
      </c>
      <c r="F147" s="22" t="s">
        <v>35</v>
      </c>
      <c r="G147" s="20" t="s">
        <v>36</v>
      </c>
      <c r="H147" s="20">
        <v>2</v>
      </c>
      <c r="I147" s="20">
        <v>2</v>
      </c>
      <c r="J147" s="20">
        <v>16</v>
      </c>
      <c r="K147" s="28">
        <v>498.8</v>
      </c>
      <c r="L147" s="39">
        <v>893.1</v>
      </c>
      <c r="M147" s="28">
        <v>956.1</v>
      </c>
      <c r="N147" s="59">
        <f t="shared" si="67"/>
        <v>1061.3</v>
      </c>
      <c r="O147" s="28">
        <v>1144.58</v>
      </c>
      <c r="P147" s="42">
        <v>3496</v>
      </c>
      <c r="Q147" s="28" t="s">
        <v>37</v>
      </c>
      <c r="R147" s="28">
        <v>759.3</v>
      </c>
      <c r="S147" s="28">
        <v>87.88</v>
      </c>
      <c r="T147" s="28">
        <v>67.599999999999994</v>
      </c>
      <c r="U147" s="28">
        <v>100.6</v>
      </c>
      <c r="V147" s="42">
        <v>63</v>
      </c>
      <c r="W147" s="28">
        <v>0</v>
      </c>
      <c r="X147" s="10" t="s">
        <v>38</v>
      </c>
      <c r="Y147" s="42">
        <v>29</v>
      </c>
      <c r="Z147" s="30" t="s">
        <v>187</v>
      </c>
      <c r="AA147" s="42">
        <v>1463.2</v>
      </c>
      <c r="AB147" s="31" t="s">
        <v>40</v>
      </c>
      <c r="AC147" s="10" t="s">
        <v>41</v>
      </c>
      <c r="AD147" s="10"/>
      <c r="AE147" s="10" t="s">
        <v>42</v>
      </c>
    </row>
    <row r="148" spans="1:32" s="7" customFormat="1" ht="45" customHeight="1" outlineLevel="1" x14ac:dyDescent="0.2">
      <c r="A148" s="20">
        <v>42</v>
      </c>
      <c r="B148" s="21" t="s">
        <v>186</v>
      </c>
      <c r="C148" s="20">
        <v>1</v>
      </c>
      <c r="D148" s="20">
        <v>31</v>
      </c>
      <c r="E148" s="20">
        <v>1996</v>
      </c>
      <c r="F148" s="22" t="s">
        <v>122</v>
      </c>
      <c r="G148" s="20" t="s">
        <v>36</v>
      </c>
      <c r="H148" s="20">
        <v>2</v>
      </c>
      <c r="I148" s="20">
        <v>2</v>
      </c>
      <c r="J148" s="20">
        <v>12</v>
      </c>
      <c r="K148" s="28">
        <v>434</v>
      </c>
      <c r="L148" s="39">
        <v>723.4</v>
      </c>
      <c r="M148" s="28">
        <v>742.9</v>
      </c>
      <c r="N148" s="59">
        <f t="shared" si="67"/>
        <v>794.49999999999989</v>
      </c>
      <c r="O148" s="28">
        <v>814</v>
      </c>
      <c r="P148" s="42">
        <v>2701</v>
      </c>
      <c r="Q148" s="28" t="s">
        <v>125</v>
      </c>
      <c r="R148" s="28">
        <v>525</v>
      </c>
      <c r="S148" s="28">
        <v>16</v>
      </c>
      <c r="T148" s="28">
        <v>12.3</v>
      </c>
      <c r="U148" s="28">
        <v>58.8</v>
      </c>
      <c r="V148" s="28">
        <v>0</v>
      </c>
      <c r="W148" s="28">
        <v>20</v>
      </c>
      <c r="X148" s="10" t="s">
        <v>52</v>
      </c>
      <c r="Y148" s="42">
        <v>5</v>
      </c>
      <c r="Z148" s="30" t="s">
        <v>191</v>
      </c>
      <c r="AA148" s="42">
        <v>694.5</v>
      </c>
      <c r="AB148" s="31" t="s">
        <v>40</v>
      </c>
      <c r="AC148" s="10" t="s">
        <v>54</v>
      </c>
      <c r="AD148" s="10"/>
      <c r="AE148" s="10" t="s">
        <v>51</v>
      </c>
      <c r="AF148" s="223">
        <v>1</v>
      </c>
    </row>
    <row r="149" spans="1:32" s="7" customFormat="1" ht="45" hidden="1" customHeight="1" outlineLevel="1" x14ac:dyDescent="0.2">
      <c r="A149" s="20">
        <v>20</v>
      </c>
      <c r="B149" s="21" t="s">
        <v>186</v>
      </c>
      <c r="C149" s="20">
        <v>1</v>
      </c>
      <c r="D149" s="20">
        <v>32</v>
      </c>
      <c r="E149" s="20">
        <v>1987</v>
      </c>
      <c r="F149" s="22" t="s">
        <v>35</v>
      </c>
      <c r="G149" s="20" t="s">
        <v>36</v>
      </c>
      <c r="H149" s="20">
        <v>2</v>
      </c>
      <c r="I149" s="20">
        <v>2</v>
      </c>
      <c r="J149" s="20">
        <v>16</v>
      </c>
      <c r="K149" s="28">
        <v>497.6</v>
      </c>
      <c r="L149" s="39">
        <v>906.4</v>
      </c>
      <c r="M149" s="28">
        <v>969.4</v>
      </c>
      <c r="N149" s="59">
        <f t="shared" si="67"/>
        <v>1081.2</v>
      </c>
      <c r="O149" s="28">
        <v>1164.6600000000001</v>
      </c>
      <c r="P149" s="42">
        <v>3546</v>
      </c>
      <c r="Q149" s="28" t="s">
        <v>37</v>
      </c>
      <c r="R149" s="28">
        <v>781</v>
      </c>
      <c r="S149" s="28">
        <v>88.66</v>
      </c>
      <c r="T149" s="28">
        <v>68.2</v>
      </c>
      <c r="U149" s="28">
        <v>106.6</v>
      </c>
      <c r="V149" s="42">
        <v>63</v>
      </c>
      <c r="W149" s="28">
        <v>0</v>
      </c>
      <c r="X149" s="10" t="s">
        <v>38</v>
      </c>
      <c r="Y149" s="42">
        <v>42</v>
      </c>
      <c r="Z149" s="30" t="s">
        <v>187</v>
      </c>
      <c r="AA149" s="42">
        <v>1441.2</v>
      </c>
      <c r="AB149" s="31" t="s">
        <v>40</v>
      </c>
      <c r="AC149" s="10" t="s">
        <v>41</v>
      </c>
      <c r="AD149" s="10"/>
      <c r="AE149" s="10" t="s">
        <v>42</v>
      </c>
      <c r="AF149" s="32"/>
    </row>
    <row r="150" spans="1:32" s="7" customFormat="1" ht="45" hidden="1" customHeight="1" outlineLevel="1" x14ac:dyDescent="0.2">
      <c r="A150" s="20">
        <v>21</v>
      </c>
      <c r="B150" s="21" t="s">
        <v>186</v>
      </c>
      <c r="C150" s="20">
        <v>1</v>
      </c>
      <c r="D150" s="20">
        <v>33</v>
      </c>
      <c r="E150" s="20">
        <v>1987</v>
      </c>
      <c r="F150" s="22" t="s">
        <v>35</v>
      </c>
      <c r="G150" s="20" t="s">
        <v>36</v>
      </c>
      <c r="H150" s="20">
        <v>2</v>
      </c>
      <c r="I150" s="20">
        <v>2</v>
      </c>
      <c r="J150" s="20">
        <v>16</v>
      </c>
      <c r="K150" s="28">
        <v>502.5</v>
      </c>
      <c r="L150" s="39">
        <v>899.4</v>
      </c>
      <c r="M150" s="28">
        <v>962.4</v>
      </c>
      <c r="N150" s="59">
        <f t="shared" si="67"/>
        <v>1074.4000000000001</v>
      </c>
      <c r="O150" s="28">
        <v>1158.4000000000001</v>
      </c>
      <c r="P150" s="42">
        <v>3655</v>
      </c>
      <c r="Q150" s="28" t="s">
        <v>37</v>
      </c>
      <c r="R150" s="28">
        <v>841.9</v>
      </c>
      <c r="S150" s="28">
        <v>91</v>
      </c>
      <c r="T150" s="28">
        <v>70</v>
      </c>
      <c r="U150" s="28">
        <v>105</v>
      </c>
      <c r="V150" s="42">
        <v>63</v>
      </c>
      <c r="W150" s="28">
        <v>0</v>
      </c>
      <c r="X150" s="10" t="s">
        <v>38</v>
      </c>
      <c r="Y150" s="42">
        <v>42</v>
      </c>
      <c r="Z150" s="30" t="s">
        <v>187</v>
      </c>
      <c r="AA150" s="42">
        <v>1266.0999999999999</v>
      </c>
      <c r="AB150" s="31" t="s">
        <v>40</v>
      </c>
      <c r="AC150" s="10" t="s">
        <v>41</v>
      </c>
      <c r="AD150" s="10"/>
      <c r="AE150" s="10" t="s">
        <v>42</v>
      </c>
    </row>
    <row r="151" spans="1:32" s="7" customFormat="1" ht="45" hidden="1" customHeight="1" outlineLevel="1" x14ac:dyDescent="0.2">
      <c r="A151" s="20">
        <v>22</v>
      </c>
      <c r="B151" s="21" t="s">
        <v>186</v>
      </c>
      <c r="C151" s="20">
        <v>1</v>
      </c>
      <c r="D151" s="20">
        <v>34</v>
      </c>
      <c r="E151" s="20">
        <v>1984</v>
      </c>
      <c r="F151" s="22" t="s">
        <v>35</v>
      </c>
      <c r="G151" s="20" t="s">
        <v>36</v>
      </c>
      <c r="H151" s="20">
        <v>2</v>
      </c>
      <c r="I151" s="20">
        <v>2</v>
      </c>
      <c r="J151" s="20">
        <v>16</v>
      </c>
      <c r="K151" s="28">
        <v>501</v>
      </c>
      <c r="L151" s="39">
        <v>898.4</v>
      </c>
      <c r="M151" s="28">
        <v>961.4</v>
      </c>
      <c r="N151" s="59">
        <f t="shared" si="67"/>
        <v>1074.5999999999999</v>
      </c>
      <c r="O151" s="28">
        <v>1158.78</v>
      </c>
      <c r="P151" s="42">
        <v>3511</v>
      </c>
      <c r="Q151" s="28" t="s">
        <v>37</v>
      </c>
      <c r="R151" s="28">
        <v>774.5</v>
      </c>
      <c r="S151" s="28">
        <v>91.78</v>
      </c>
      <c r="T151" s="28">
        <v>70.599999999999994</v>
      </c>
      <c r="U151" s="28">
        <v>105.6</v>
      </c>
      <c r="V151" s="42">
        <v>63</v>
      </c>
      <c r="W151" s="28">
        <v>0</v>
      </c>
      <c r="X151" s="10" t="s">
        <v>38</v>
      </c>
      <c r="Y151" s="42">
        <v>61</v>
      </c>
      <c r="Z151" s="30" t="s">
        <v>187</v>
      </c>
      <c r="AA151" s="42">
        <v>1464.2</v>
      </c>
      <c r="AB151" s="31" t="s">
        <v>40</v>
      </c>
      <c r="AC151" s="10" t="s">
        <v>41</v>
      </c>
      <c r="AD151" s="10"/>
      <c r="AE151" s="10" t="s">
        <v>76</v>
      </c>
      <c r="AF151" s="32"/>
    </row>
    <row r="152" spans="1:32" s="7" customFormat="1" ht="45" hidden="1" customHeight="1" outlineLevel="1" x14ac:dyDescent="0.2">
      <c r="A152" s="20">
        <v>23</v>
      </c>
      <c r="B152" s="21" t="s">
        <v>186</v>
      </c>
      <c r="C152" s="20">
        <v>1</v>
      </c>
      <c r="D152" s="20">
        <v>36</v>
      </c>
      <c r="E152" s="20">
        <v>1984</v>
      </c>
      <c r="F152" s="22" t="s">
        <v>35</v>
      </c>
      <c r="G152" s="20" t="s">
        <v>36</v>
      </c>
      <c r="H152" s="20">
        <v>2</v>
      </c>
      <c r="I152" s="20">
        <v>2</v>
      </c>
      <c r="J152" s="20">
        <v>16</v>
      </c>
      <c r="K152" s="28">
        <v>493.8</v>
      </c>
      <c r="L152" s="39">
        <v>887.5</v>
      </c>
      <c r="M152" s="28">
        <v>950.5</v>
      </c>
      <c r="N152" s="59">
        <f t="shared" si="67"/>
        <v>1055.5</v>
      </c>
      <c r="O152" s="28">
        <v>1138.9000000000001</v>
      </c>
      <c r="P152" s="42">
        <v>3444</v>
      </c>
      <c r="Q152" s="28" t="s">
        <v>37</v>
      </c>
      <c r="R152" s="28">
        <v>758.8</v>
      </c>
      <c r="S152" s="28">
        <v>88.4</v>
      </c>
      <c r="T152" s="28">
        <v>68</v>
      </c>
      <c r="U152" s="28">
        <v>100</v>
      </c>
      <c r="V152" s="42">
        <v>63</v>
      </c>
      <c r="W152" s="28">
        <v>0</v>
      </c>
      <c r="X152" s="95" t="s">
        <v>188</v>
      </c>
      <c r="Y152" s="42">
        <v>31</v>
      </c>
      <c r="Z152" s="30" t="s">
        <v>187</v>
      </c>
      <c r="AA152" s="42">
        <v>1270.0999999999999</v>
      </c>
      <c r="AB152" s="31" t="s">
        <v>40</v>
      </c>
      <c r="AC152" s="10" t="s">
        <v>54</v>
      </c>
      <c r="AD152" s="10"/>
      <c r="AE152" s="10" t="s">
        <v>42</v>
      </c>
      <c r="AF152" s="32"/>
    </row>
    <row r="153" spans="1:32" s="7" customFormat="1" ht="45" hidden="1" customHeight="1" outlineLevel="1" x14ac:dyDescent="0.2">
      <c r="A153" s="20">
        <v>24</v>
      </c>
      <c r="B153" s="21" t="s">
        <v>186</v>
      </c>
      <c r="C153" s="20">
        <v>1</v>
      </c>
      <c r="D153" s="20">
        <v>37</v>
      </c>
      <c r="E153" s="20">
        <v>1985</v>
      </c>
      <c r="F153" s="22" t="s">
        <v>35</v>
      </c>
      <c r="G153" s="20" t="s">
        <v>36</v>
      </c>
      <c r="H153" s="20">
        <v>2</v>
      </c>
      <c r="I153" s="20">
        <v>2</v>
      </c>
      <c r="J153" s="20">
        <v>16</v>
      </c>
      <c r="K153" s="28">
        <v>495.8</v>
      </c>
      <c r="L153" s="39">
        <v>888.3</v>
      </c>
      <c r="M153" s="28">
        <v>951.3</v>
      </c>
      <c r="N153" s="59">
        <f t="shared" si="67"/>
        <v>1063.5</v>
      </c>
      <c r="O153" s="28">
        <v>1147.29</v>
      </c>
      <c r="P153" s="42">
        <v>3440</v>
      </c>
      <c r="Q153" s="28" t="s">
        <v>37</v>
      </c>
      <c r="R153" s="28">
        <v>757.9</v>
      </c>
      <c r="S153" s="28">
        <v>90.09</v>
      </c>
      <c r="T153" s="28">
        <v>69.3</v>
      </c>
      <c r="U153" s="28">
        <v>105.9</v>
      </c>
      <c r="V153" s="42">
        <v>63</v>
      </c>
      <c r="W153" s="28">
        <v>0</v>
      </c>
      <c r="X153" s="10" t="s">
        <v>38</v>
      </c>
      <c r="Y153" s="42">
        <v>43</v>
      </c>
      <c r="Z153" s="30" t="s">
        <v>187</v>
      </c>
      <c r="AA153" s="42">
        <v>1432.3</v>
      </c>
      <c r="AB153" s="31" t="s">
        <v>40</v>
      </c>
      <c r="AC153" s="10" t="s">
        <v>41</v>
      </c>
      <c r="AD153" s="10"/>
      <c r="AE153" s="10" t="s">
        <v>42</v>
      </c>
      <c r="AF153" s="32"/>
    </row>
    <row r="154" spans="1:32" s="7" customFormat="1" ht="45" hidden="1" customHeight="1" outlineLevel="1" x14ac:dyDescent="0.2">
      <c r="A154" s="20">
        <v>25</v>
      </c>
      <c r="B154" s="21" t="s">
        <v>186</v>
      </c>
      <c r="C154" s="20">
        <v>1</v>
      </c>
      <c r="D154" s="20">
        <v>38</v>
      </c>
      <c r="E154" s="20">
        <v>1984</v>
      </c>
      <c r="F154" s="22" t="s">
        <v>35</v>
      </c>
      <c r="G154" s="20" t="s">
        <v>36</v>
      </c>
      <c r="H154" s="20">
        <v>2</v>
      </c>
      <c r="I154" s="20">
        <v>2</v>
      </c>
      <c r="J154" s="20">
        <v>16</v>
      </c>
      <c r="K154" s="28">
        <v>496.4</v>
      </c>
      <c r="L154" s="39">
        <v>886.5</v>
      </c>
      <c r="M154" s="28">
        <v>949.5</v>
      </c>
      <c r="N154" s="59">
        <f t="shared" si="67"/>
        <v>1054.5999999999999</v>
      </c>
      <c r="O154" s="28">
        <v>1138</v>
      </c>
      <c r="P154" s="42">
        <v>3446</v>
      </c>
      <c r="Q154" s="28" t="s">
        <v>37</v>
      </c>
      <c r="R154" s="28">
        <v>759.5</v>
      </c>
      <c r="S154" s="28">
        <v>88.4</v>
      </c>
      <c r="T154" s="28">
        <v>68</v>
      </c>
      <c r="U154" s="28">
        <v>100.1</v>
      </c>
      <c r="V154" s="42">
        <v>63</v>
      </c>
      <c r="W154" s="28">
        <v>0</v>
      </c>
      <c r="X154" s="10" t="s">
        <v>38</v>
      </c>
      <c r="Y154" s="42">
        <v>40</v>
      </c>
      <c r="Z154" s="30" t="s">
        <v>187</v>
      </c>
      <c r="AA154" s="42">
        <v>1446.3</v>
      </c>
      <c r="AB154" s="31" t="s">
        <v>40</v>
      </c>
      <c r="AC154" s="10" t="s">
        <v>41</v>
      </c>
      <c r="AD154" s="10"/>
      <c r="AE154" s="10" t="s">
        <v>42</v>
      </c>
      <c r="AF154" s="32"/>
    </row>
    <row r="155" spans="1:32" s="7" customFormat="1" ht="45" hidden="1" customHeight="1" outlineLevel="1" x14ac:dyDescent="0.2">
      <c r="A155" s="20">
        <v>26</v>
      </c>
      <c r="B155" s="21" t="s">
        <v>186</v>
      </c>
      <c r="C155" s="20">
        <v>1</v>
      </c>
      <c r="D155" s="20">
        <v>39</v>
      </c>
      <c r="E155" s="20">
        <v>1985</v>
      </c>
      <c r="F155" s="22" t="s">
        <v>35</v>
      </c>
      <c r="G155" s="20" t="s">
        <v>36</v>
      </c>
      <c r="H155" s="20">
        <v>2</v>
      </c>
      <c r="I155" s="20">
        <v>2</v>
      </c>
      <c r="J155" s="20">
        <v>16</v>
      </c>
      <c r="K155" s="28">
        <v>496</v>
      </c>
      <c r="L155" s="39">
        <v>902.9</v>
      </c>
      <c r="M155" s="28">
        <v>965.9</v>
      </c>
      <c r="N155" s="59">
        <f t="shared" si="67"/>
        <v>1077.8</v>
      </c>
      <c r="O155" s="28">
        <v>1162.04</v>
      </c>
      <c r="P155" s="42">
        <v>3519</v>
      </c>
      <c r="Q155" s="28" t="s">
        <v>37</v>
      </c>
      <c r="R155" s="28">
        <v>765.3</v>
      </c>
      <c r="S155" s="28">
        <v>92.04</v>
      </c>
      <c r="T155" s="28">
        <v>70.8</v>
      </c>
      <c r="U155" s="28">
        <v>104.1</v>
      </c>
      <c r="V155" s="42">
        <v>63</v>
      </c>
      <c r="W155" s="28">
        <v>0</v>
      </c>
      <c r="X155" s="10" t="s">
        <v>52</v>
      </c>
      <c r="Y155" s="42">
        <v>64</v>
      </c>
      <c r="Z155" s="30" t="s">
        <v>192</v>
      </c>
      <c r="AA155" s="42">
        <v>1507.2</v>
      </c>
      <c r="AB155" s="31" t="s">
        <v>40</v>
      </c>
      <c r="AC155" s="10" t="s">
        <v>63</v>
      </c>
      <c r="AD155" s="10"/>
      <c r="AE155" s="10" t="s">
        <v>193</v>
      </c>
      <c r="AF155" s="32"/>
    </row>
    <row r="156" spans="1:32" s="7" customFormat="1" ht="45" hidden="1" customHeight="1" outlineLevel="1" x14ac:dyDescent="0.2">
      <c r="A156" s="20">
        <v>27</v>
      </c>
      <c r="B156" s="21" t="s">
        <v>186</v>
      </c>
      <c r="C156" s="20">
        <v>1</v>
      </c>
      <c r="D156" s="20">
        <v>40</v>
      </c>
      <c r="E156" s="20">
        <v>1987</v>
      </c>
      <c r="F156" s="22" t="s">
        <v>35</v>
      </c>
      <c r="G156" s="20" t="s">
        <v>36</v>
      </c>
      <c r="H156" s="20">
        <v>2</v>
      </c>
      <c r="I156" s="20">
        <v>2</v>
      </c>
      <c r="J156" s="20">
        <v>16</v>
      </c>
      <c r="K156" s="28">
        <v>502</v>
      </c>
      <c r="L156" s="39">
        <v>902.4</v>
      </c>
      <c r="M156" s="28">
        <v>965.4</v>
      </c>
      <c r="N156" s="59">
        <f t="shared" si="67"/>
        <v>1077.3</v>
      </c>
      <c r="O156" s="28">
        <v>1161.3</v>
      </c>
      <c r="P156" s="42">
        <v>3650</v>
      </c>
      <c r="Q156" s="28" t="s">
        <v>37</v>
      </c>
      <c r="R156" s="28">
        <v>774.5</v>
      </c>
      <c r="S156" s="28">
        <v>91</v>
      </c>
      <c r="T156" s="28">
        <v>70</v>
      </c>
      <c r="U156" s="28">
        <v>104.9</v>
      </c>
      <c r="V156" s="42">
        <v>63</v>
      </c>
      <c r="W156" s="28">
        <v>0</v>
      </c>
      <c r="X156" s="10" t="s">
        <v>38</v>
      </c>
      <c r="Y156" s="42">
        <v>37</v>
      </c>
      <c r="Z156" s="30" t="s">
        <v>187</v>
      </c>
      <c r="AA156" s="42">
        <v>1416.9</v>
      </c>
      <c r="AB156" s="31" t="s">
        <v>40</v>
      </c>
      <c r="AC156" s="10" t="s">
        <v>41</v>
      </c>
      <c r="AD156" s="10"/>
      <c r="AE156" s="10" t="s">
        <v>42</v>
      </c>
      <c r="AF156" s="32"/>
    </row>
    <row r="157" spans="1:32" s="7" customFormat="1" ht="45" hidden="1" customHeight="1" outlineLevel="1" x14ac:dyDescent="0.2">
      <c r="A157" s="20">
        <v>28</v>
      </c>
      <c r="B157" s="21" t="s">
        <v>186</v>
      </c>
      <c r="C157" s="20">
        <v>1</v>
      </c>
      <c r="D157" s="20">
        <v>43</v>
      </c>
      <c r="E157" s="20">
        <v>1987</v>
      </c>
      <c r="F157" s="22" t="s">
        <v>35</v>
      </c>
      <c r="G157" s="20" t="s">
        <v>36</v>
      </c>
      <c r="H157" s="20">
        <v>2</v>
      </c>
      <c r="I157" s="20">
        <v>2</v>
      </c>
      <c r="J157" s="20">
        <v>16</v>
      </c>
      <c r="K157" s="28">
        <v>513.29999999999995</v>
      </c>
      <c r="L157" s="39">
        <v>899.4</v>
      </c>
      <c r="M157" s="28">
        <v>962.4</v>
      </c>
      <c r="N157" s="59">
        <f t="shared" si="67"/>
        <v>1074.3</v>
      </c>
      <c r="O157" s="28">
        <v>1158.33</v>
      </c>
      <c r="P157" s="42">
        <v>3605</v>
      </c>
      <c r="Q157" s="28" t="s">
        <v>37</v>
      </c>
      <c r="R157" s="28">
        <v>774.5</v>
      </c>
      <c r="S157" s="28">
        <v>91.13</v>
      </c>
      <c r="T157" s="28">
        <v>70.099999999999994</v>
      </c>
      <c r="U157" s="28">
        <v>104.8</v>
      </c>
      <c r="V157" s="42">
        <v>63</v>
      </c>
      <c r="W157" s="28">
        <v>0</v>
      </c>
      <c r="X157" s="10" t="s">
        <v>38</v>
      </c>
      <c r="Y157" s="42">
        <v>48</v>
      </c>
      <c r="Z157" s="30" t="s">
        <v>187</v>
      </c>
      <c r="AA157" s="42">
        <v>1307.9000000000001</v>
      </c>
      <c r="AB157" s="31" t="s">
        <v>40</v>
      </c>
      <c r="AC157" s="10" t="s">
        <v>41</v>
      </c>
      <c r="AD157" s="10"/>
      <c r="AE157" s="10" t="s">
        <v>42</v>
      </c>
    </row>
    <row r="158" spans="1:32" s="7" customFormat="1" ht="45" hidden="1" customHeight="1" outlineLevel="1" x14ac:dyDescent="0.2">
      <c r="A158" s="20">
        <v>29</v>
      </c>
      <c r="B158" s="21" t="s">
        <v>186</v>
      </c>
      <c r="C158" s="20">
        <v>1</v>
      </c>
      <c r="D158" s="20">
        <v>44</v>
      </c>
      <c r="E158" s="20">
        <v>1983</v>
      </c>
      <c r="F158" s="22" t="s">
        <v>35</v>
      </c>
      <c r="G158" s="20" t="s">
        <v>36</v>
      </c>
      <c r="H158" s="20">
        <v>2</v>
      </c>
      <c r="I158" s="20">
        <v>2</v>
      </c>
      <c r="J158" s="20">
        <v>16</v>
      </c>
      <c r="K158" s="28">
        <v>501.3</v>
      </c>
      <c r="L158" s="39">
        <v>900.2</v>
      </c>
      <c r="M158" s="28">
        <v>995.6</v>
      </c>
      <c r="N158" s="59">
        <f t="shared" si="67"/>
        <v>1076</v>
      </c>
      <c r="O158" s="28">
        <v>1192.0999999999999</v>
      </c>
      <c r="P158" s="42">
        <v>3512</v>
      </c>
      <c r="Q158" s="28" t="s">
        <v>37</v>
      </c>
      <c r="R158" s="28">
        <v>774.7</v>
      </c>
      <c r="S158" s="28">
        <v>89.7</v>
      </c>
      <c r="T158" s="28">
        <v>69</v>
      </c>
      <c r="U158" s="28">
        <v>106.8</v>
      </c>
      <c r="V158" s="42">
        <v>32.4</v>
      </c>
      <c r="W158" s="28">
        <v>63</v>
      </c>
      <c r="X158" s="10" t="s">
        <v>188</v>
      </c>
      <c r="Y158" s="42">
        <v>67</v>
      </c>
      <c r="Z158" s="30" t="s">
        <v>187</v>
      </c>
      <c r="AA158" s="42">
        <v>1205.0999999999999</v>
      </c>
      <c r="AB158" s="31" t="s">
        <v>40</v>
      </c>
      <c r="AC158" s="10" t="s">
        <v>54</v>
      </c>
      <c r="AD158" s="10" t="s">
        <v>189</v>
      </c>
      <c r="AE158" s="10" t="s">
        <v>48</v>
      </c>
    </row>
    <row r="159" spans="1:32" s="7" customFormat="1" ht="45" customHeight="1" outlineLevel="1" x14ac:dyDescent="0.2">
      <c r="A159" s="20">
        <v>43</v>
      </c>
      <c r="B159" s="21" t="s">
        <v>186</v>
      </c>
      <c r="C159" s="20">
        <v>1</v>
      </c>
      <c r="D159" s="34" t="s">
        <v>194</v>
      </c>
      <c r="E159" s="20">
        <v>2006</v>
      </c>
      <c r="F159" s="22" t="s">
        <v>95</v>
      </c>
      <c r="G159" s="20" t="s">
        <v>96</v>
      </c>
      <c r="H159" s="20">
        <v>2</v>
      </c>
      <c r="I159" s="20">
        <v>3</v>
      </c>
      <c r="J159" s="20">
        <v>8</v>
      </c>
      <c r="K159" s="28">
        <v>280.8</v>
      </c>
      <c r="L159" s="39">
        <v>502.5</v>
      </c>
      <c r="M159" s="28">
        <v>551.29999999999995</v>
      </c>
      <c r="N159" s="59">
        <f t="shared" si="67"/>
        <v>650.4</v>
      </c>
      <c r="O159" s="28">
        <v>720.7</v>
      </c>
      <c r="P159" s="42">
        <v>2860</v>
      </c>
      <c r="Q159" s="28" t="s">
        <v>195</v>
      </c>
      <c r="R159" s="28">
        <v>509.2</v>
      </c>
      <c r="S159" s="28">
        <v>93.1</v>
      </c>
      <c r="T159" s="28">
        <v>71.599999999999994</v>
      </c>
      <c r="U159" s="28">
        <v>76.3</v>
      </c>
      <c r="V159" s="28">
        <v>48.8</v>
      </c>
      <c r="W159" s="28">
        <v>0</v>
      </c>
      <c r="X159" s="10" t="s">
        <v>52</v>
      </c>
      <c r="Y159" s="42">
        <v>0</v>
      </c>
      <c r="Z159" s="30" t="s">
        <v>196</v>
      </c>
      <c r="AA159" s="42">
        <v>442.2</v>
      </c>
      <c r="AB159" s="10" t="s">
        <v>40</v>
      </c>
      <c r="AC159" s="10" t="s">
        <v>63</v>
      </c>
      <c r="AD159" s="10"/>
      <c r="AE159" s="10" t="s">
        <v>51</v>
      </c>
      <c r="AF159" s="223">
        <v>1</v>
      </c>
    </row>
    <row r="160" spans="1:32" s="7" customFormat="1" ht="45" hidden="1" customHeight="1" outlineLevel="1" x14ac:dyDescent="0.2">
      <c r="A160" s="20">
        <v>31</v>
      </c>
      <c r="B160" s="21" t="s">
        <v>186</v>
      </c>
      <c r="C160" s="20">
        <v>1</v>
      </c>
      <c r="D160" s="20">
        <v>46</v>
      </c>
      <c r="E160" s="20">
        <v>1986</v>
      </c>
      <c r="F160" s="22" t="s">
        <v>44</v>
      </c>
      <c r="G160" s="20" t="s">
        <v>45</v>
      </c>
      <c r="H160" s="20">
        <v>2</v>
      </c>
      <c r="I160" s="20">
        <v>2</v>
      </c>
      <c r="J160" s="20">
        <v>12</v>
      </c>
      <c r="K160" s="28">
        <v>271.89999999999998</v>
      </c>
      <c r="L160" s="39">
        <v>473.5</v>
      </c>
      <c r="M160" s="28">
        <v>499.1</v>
      </c>
      <c r="N160" s="59">
        <f t="shared" si="67"/>
        <v>534.4</v>
      </c>
      <c r="O160" s="28">
        <v>577.22</v>
      </c>
      <c r="P160" s="42">
        <v>1748</v>
      </c>
      <c r="Q160" s="28" t="s">
        <v>197</v>
      </c>
      <c r="R160" s="28">
        <v>405.9</v>
      </c>
      <c r="S160" s="28">
        <v>74.62</v>
      </c>
      <c r="T160" s="28">
        <v>57.4</v>
      </c>
      <c r="U160" s="28">
        <v>3.5</v>
      </c>
      <c r="V160" s="42">
        <v>0</v>
      </c>
      <c r="W160" s="28">
        <v>25.6</v>
      </c>
      <c r="X160" s="10" t="s">
        <v>38</v>
      </c>
      <c r="Y160" s="42">
        <v>67</v>
      </c>
      <c r="Z160" s="30" t="s">
        <v>46</v>
      </c>
      <c r="AA160" s="42">
        <v>775.1</v>
      </c>
      <c r="AB160" s="31" t="s">
        <v>40</v>
      </c>
      <c r="AC160" s="10" t="s">
        <v>41</v>
      </c>
      <c r="AD160" s="10"/>
      <c r="AE160" s="10" t="s">
        <v>47</v>
      </c>
    </row>
    <row r="161" spans="1:32" s="7" customFormat="1" ht="45" customHeight="1" outlineLevel="1" x14ac:dyDescent="0.2">
      <c r="A161" s="20">
        <v>44</v>
      </c>
      <c r="B161" s="21" t="s">
        <v>186</v>
      </c>
      <c r="C161" s="20">
        <v>1</v>
      </c>
      <c r="D161" s="20">
        <v>47</v>
      </c>
      <c r="E161" s="20">
        <v>1987</v>
      </c>
      <c r="F161" s="22" t="s">
        <v>44</v>
      </c>
      <c r="G161" s="20" t="s">
        <v>45</v>
      </c>
      <c r="H161" s="20">
        <v>2</v>
      </c>
      <c r="I161" s="20">
        <v>2</v>
      </c>
      <c r="J161" s="20">
        <v>12</v>
      </c>
      <c r="K161" s="28">
        <v>260.7</v>
      </c>
      <c r="L161" s="39">
        <v>461.5</v>
      </c>
      <c r="M161" s="28">
        <v>486.3</v>
      </c>
      <c r="N161" s="59">
        <f t="shared" si="67"/>
        <v>521.30000000000007</v>
      </c>
      <c r="O161" s="28">
        <v>563.08000000000004</v>
      </c>
      <c r="P161" s="42">
        <v>1744</v>
      </c>
      <c r="Q161" s="28" t="s">
        <v>37</v>
      </c>
      <c r="R161" s="28">
        <v>405</v>
      </c>
      <c r="S161" s="28">
        <v>73.58</v>
      </c>
      <c r="T161" s="28">
        <v>56.6</v>
      </c>
      <c r="U161" s="28">
        <v>3.2</v>
      </c>
      <c r="V161" s="42">
        <v>0</v>
      </c>
      <c r="W161" s="28">
        <v>24.8</v>
      </c>
      <c r="X161" s="10" t="s">
        <v>52</v>
      </c>
      <c r="Y161" s="42">
        <v>56</v>
      </c>
      <c r="Z161" s="30" t="s">
        <v>81</v>
      </c>
      <c r="AA161" s="42">
        <v>748.8</v>
      </c>
      <c r="AB161" s="31" t="s">
        <v>40</v>
      </c>
      <c r="AC161" s="10" t="s">
        <v>54</v>
      </c>
      <c r="AD161" s="10"/>
      <c r="AE161" s="10" t="s">
        <v>51</v>
      </c>
      <c r="AF161" s="222">
        <v>1</v>
      </c>
    </row>
    <row r="162" spans="1:32" s="7" customFormat="1" ht="45" hidden="1" customHeight="1" outlineLevel="1" x14ac:dyDescent="0.2">
      <c r="A162" s="20">
        <v>33</v>
      </c>
      <c r="B162" s="21" t="s">
        <v>186</v>
      </c>
      <c r="C162" s="20">
        <v>1</v>
      </c>
      <c r="D162" s="20">
        <v>48</v>
      </c>
      <c r="E162" s="20">
        <v>1985</v>
      </c>
      <c r="F162" s="22" t="s">
        <v>44</v>
      </c>
      <c r="G162" s="20" t="s">
        <v>45</v>
      </c>
      <c r="H162" s="20">
        <v>2</v>
      </c>
      <c r="I162" s="20">
        <v>2</v>
      </c>
      <c r="J162" s="20">
        <v>12</v>
      </c>
      <c r="K162" s="28">
        <v>283</v>
      </c>
      <c r="L162" s="39">
        <v>494.4</v>
      </c>
      <c r="M162" s="28">
        <v>522.4</v>
      </c>
      <c r="N162" s="59">
        <f t="shared" si="67"/>
        <v>559.1</v>
      </c>
      <c r="O162" s="28">
        <v>606.51</v>
      </c>
      <c r="P162" s="42">
        <v>1796</v>
      </c>
      <c r="Q162" s="28" t="s">
        <v>78</v>
      </c>
      <c r="R162" s="28">
        <v>416.9</v>
      </c>
      <c r="S162" s="28">
        <v>84.11</v>
      </c>
      <c r="T162" s="28">
        <v>64.7</v>
      </c>
      <c r="U162" s="28">
        <v>0</v>
      </c>
      <c r="V162" s="42">
        <v>28</v>
      </c>
      <c r="W162" s="28">
        <v>0</v>
      </c>
      <c r="X162" s="10" t="s">
        <v>38</v>
      </c>
      <c r="Y162" s="42">
        <v>61</v>
      </c>
      <c r="Z162" s="30" t="s">
        <v>187</v>
      </c>
      <c r="AA162" s="42">
        <v>841.7</v>
      </c>
      <c r="AB162" s="31" t="s">
        <v>40</v>
      </c>
      <c r="AC162" s="10" t="s">
        <v>41</v>
      </c>
      <c r="AD162" s="10"/>
      <c r="AE162" s="10" t="s">
        <v>48</v>
      </c>
    </row>
    <row r="163" spans="1:32" s="7" customFormat="1" ht="45" hidden="1" customHeight="1" outlineLevel="1" x14ac:dyDescent="0.2">
      <c r="A163" s="20">
        <v>34</v>
      </c>
      <c r="B163" s="21" t="s">
        <v>186</v>
      </c>
      <c r="C163" s="20">
        <v>1</v>
      </c>
      <c r="D163" s="20">
        <v>49</v>
      </c>
      <c r="E163" s="20">
        <v>1986</v>
      </c>
      <c r="F163" s="22" t="s">
        <v>44</v>
      </c>
      <c r="G163" s="20" t="s">
        <v>45</v>
      </c>
      <c r="H163" s="20">
        <v>2</v>
      </c>
      <c r="I163" s="20">
        <v>2</v>
      </c>
      <c r="J163" s="20">
        <v>12</v>
      </c>
      <c r="K163" s="28">
        <v>285.10000000000002</v>
      </c>
      <c r="L163" s="39">
        <v>495.9</v>
      </c>
      <c r="M163" s="28">
        <v>520.70000000000005</v>
      </c>
      <c r="N163" s="59">
        <f t="shared" si="67"/>
        <v>558.79999999999995</v>
      </c>
      <c r="O163" s="28">
        <v>602.47</v>
      </c>
      <c r="P163" s="42">
        <v>1794</v>
      </c>
      <c r="Q163" s="28" t="s">
        <v>37</v>
      </c>
      <c r="R163" s="28">
        <v>416.5</v>
      </c>
      <c r="S163" s="28">
        <v>81.77</v>
      </c>
      <c r="T163" s="28">
        <v>62.9</v>
      </c>
      <c r="U163" s="28">
        <v>0</v>
      </c>
      <c r="V163" s="42">
        <v>0</v>
      </c>
      <c r="W163" s="28">
        <v>24.8</v>
      </c>
      <c r="X163" s="10" t="s">
        <v>38</v>
      </c>
      <c r="Y163" s="42">
        <v>67</v>
      </c>
      <c r="Z163" s="30" t="s">
        <v>187</v>
      </c>
      <c r="AA163" s="42">
        <v>850.4</v>
      </c>
      <c r="AB163" s="31" t="s">
        <v>40</v>
      </c>
      <c r="AC163" s="10" t="s">
        <v>41</v>
      </c>
      <c r="AD163" s="10"/>
      <c r="AE163" s="10" t="s">
        <v>48</v>
      </c>
    </row>
    <row r="164" spans="1:32" s="7" customFormat="1" ht="45" customHeight="1" outlineLevel="1" x14ac:dyDescent="0.2">
      <c r="A164" s="20">
        <v>45</v>
      </c>
      <c r="B164" s="21" t="s">
        <v>186</v>
      </c>
      <c r="C164" s="20">
        <v>1</v>
      </c>
      <c r="D164" s="20">
        <v>50</v>
      </c>
      <c r="E164" s="20">
        <v>1984</v>
      </c>
      <c r="F164" s="22" t="s">
        <v>44</v>
      </c>
      <c r="G164" s="20" t="s">
        <v>45</v>
      </c>
      <c r="H164" s="20">
        <v>2</v>
      </c>
      <c r="I164" s="20">
        <v>2</v>
      </c>
      <c r="J164" s="20">
        <v>6</v>
      </c>
      <c r="K164" s="28">
        <v>155.1</v>
      </c>
      <c r="L164" s="39">
        <v>287.89999999999998</v>
      </c>
      <c r="M164" s="28">
        <v>287.89999999999998</v>
      </c>
      <c r="N164" s="59">
        <f t="shared" si="67"/>
        <v>287.89999999999998</v>
      </c>
      <c r="O164" s="28">
        <v>287.89999999999998</v>
      </c>
      <c r="P164" s="42">
        <v>1163</v>
      </c>
      <c r="Q164" s="28" t="s">
        <v>37</v>
      </c>
      <c r="R164" s="28">
        <v>234</v>
      </c>
      <c r="S164" s="28">
        <v>0</v>
      </c>
      <c r="T164" s="28">
        <v>0</v>
      </c>
      <c r="U164" s="28">
        <v>0</v>
      </c>
      <c r="V164" s="42">
        <v>0</v>
      </c>
      <c r="W164" s="28">
        <v>0</v>
      </c>
      <c r="X164" s="10" t="s">
        <v>132</v>
      </c>
      <c r="Y164" s="42">
        <v>47</v>
      </c>
      <c r="Z164" s="30" t="s">
        <v>50</v>
      </c>
      <c r="AA164" s="42">
        <v>443.3</v>
      </c>
      <c r="AB164" s="31" t="s">
        <v>40</v>
      </c>
      <c r="AC164" s="10" t="s">
        <v>54</v>
      </c>
      <c r="AD164" s="12"/>
      <c r="AE164" s="10" t="s">
        <v>51</v>
      </c>
      <c r="AF164" s="222">
        <v>1</v>
      </c>
    </row>
    <row r="165" spans="1:32" s="7" customFormat="1" ht="45" customHeight="1" outlineLevel="1" x14ac:dyDescent="0.2">
      <c r="A165" s="20">
        <v>46</v>
      </c>
      <c r="B165" s="21" t="s">
        <v>186</v>
      </c>
      <c r="C165" s="20">
        <v>1</v>
      </c>
      <c r="D165" s="20">
        <v>51</v>
      </c>
      <c r="E165" s="20">
        <v>1987</v>
      </c>
      <c r="F165" s="22" t="s">
        <v>44</v>
      </c>
      <c r="G165" s="20" t="s">
        <v>45</v>
      </c>
      <c r="H165" s="20">
        <v>2</v>
      </c>
      <c r="I165" s="20">
        <v>2</v>
      </c>
      <c r="J165" s="20">
        <v>4</v>
      </c>
      <c r="K165" s="28">
        <v>191.7</v>
      </c>
      <c r="L165" s="39">
        <v>300</v>
      </c>
      <c r="M165" s="28">
        <v>300</v>
      </c>
      <c r="N165" s="59">
        <f t="shared" si="67"/>
        <v>300</v>
      </c>
      <c r="O165" s="28">
        <v>300</v>
      </c>
      <c r="P165" s="42">
        <v>1134</v>
      </c>
      <c r="Q165" s="28" t="s">
        <v>37</v>
      </c>
      <c r="R165" s="28">
        <v>231</v>
      </c>
      <c r="S165" s="28">
        <v>0</v>
      </c>
      <c r="T165" s="28">
        <v>0</v>
      </c>
      <c r="U165" s="28">
        <v>0</v>
      </c>
      <c r="V165" s="42">
        <v>0</v>
      </c>
      <c r="W165" s="28">
        <v>0</v>
      </c>
      <c r="X165" s="10" t="s">
        <v>38</v>
      </c>
      <c r="Y165" s="42">
        <v>38</v>
      </c>
      <c r="Z165" s="30" t="s">
        <v>81</v>
      </c>
      <c r="AA165" s="42">
        <v>470.5</v>
      </c>
      <c r="AB165" s="31" t="s">
        <v>40</v>
      </c>
      <c r="AC165" s="10" t="s">
        <v>41</v>
      </c>
      <c r="AD165" s="10"/>
      <c r="AE165" s="10" t="s">
        <v>51</v>
      </c>
      <c r="AF165" s="222">
        <v>1</v>
      </c>
    </row>
    <row r="166" spans="1:32" s="7" customFormat="1" ht="45" hidden="1" customHeight="1" outlineLevel="1" x14ac:dyDescent="0.2">
      <c r="A166" s="20">
        <v>37</v>
      </c>
      <c r="B166" s="21" t="s">
        <v>186</v>
      </c>
      <c r="C166" s="20">
        <v>1</v>
      </c>
      <c r="D166" s="20">
        <v>52</v>
      </c>
      <c r="E166" s="20">
        <v>1987</v>
      </c>
      <c r="F166" s="22" t="s">
        <v>44</v>
      </c>
      <c r="G166" s="20" t="s">
        <v>45</v>
      </c>
      <c r="H166" s="20">
        <v>2</v>
      </c>
      <c r="I166" s="20">
        <v>2</v>
      </c>
      <c r="J166" s="20">
        <v>4</v>
      </c>
      <c r="K166" s="28">
        <v>190.8</v>
      </c>
      <c r="L166" s="39">
        <v>299.60000000000002</v>
      </c>
      <c r="M166" s="28">
        <v>299.60000000000002</v>
      </c>
      <c r="N166" s="59">
        <f t="shared" si="67"/>
        <v>299.60000000000002</v>
      </c>
      <c r="O166" s="28">
        <v>299.60000000000002</v>
      </c>
      <c r="P166" s="42">
        <v>1090</v>
      </c>
      <c r="Q166" s="28" t="s">
        <v>37</v>
      </c>
      <c r="R166" s="28">
        <v>226</v>
      </c>
      <c r="S166" s="28">
        <v>0</v>
      </c>
      <c r="T166" s="28">
        <v>0</v>
      </c>
      <c r="U166" s="28">
        <v>0</v>
      </c>
      <c r="V166" s="42">
        <v>0</v>
      </c>
      <c r="W166" s="28">
        <v>0</v>
      </c>
      <c r="X166" s="10" t="s">
        <v>38</v>
      </c>
      <c r="Y166" s="42">
        <v>66</v>
      </c>
      <c r="Z166" s="30" t="s">
        <v>187</v>
      </c>
      <c r="AA166" s="42">
        <v>464.3</v>
      </c>
      <c r="AB166" s="31" t="s">
        <v>40</v>
      </c>
      <c r="AC166" s="10" t="s">
        <v>41</v>
      </c>
      <c r="AD166" s="10"/>
      <c r="AE166" s="10" t="s">
        <v>48</v>
      </c>
    </row>
    <row r="167" spans="1:32" s="7" customFormat="1" ht="45" hidden="1" customHeight="1" outlineLevel="1" x14ac:dyDescent="0.2">
      <c r="A167" s="20">
        <v>38</v>
      </c>
      <c r="B167" s="21" t="s">
        <v>186</v>
      </c>
      <c r="C167" s="20">
        <v>1</v>
      </c>
      <c r="D167" s="20">
        <v>53</v>
      </c>
      <c r="E167" s="20">
        <v>1988</v>
      </c>
      <c r="F167" s="22" t="s">
        <v>44</v>
      </c>
      <c r="G167" s="20" t="s">
        <v>45</v>
      </c>
      <c r="H167" s="20">
        <v>2</v>
      </c>
      <c r="I167" s="20">
        <v>2</v>
      </c>
      <c r="J167" s="20">
        <v>8</v>
      </c>
      <c r="K167" s="28">
        <v>130.69999999999999</v>
      </c>
      <c r="L167" s="39">
        <v>301.89999999999998</v>
      </c>
      <c r="M167" s="28">
        <v>301.89999999999998</v>
      </c>
      <c r="N167" s="59">
        <f t="shared" si="67"/>
        <v>310.7</v>
      </c>
      <c r="O167" s="28">
        <v>310.7</v>
      </c>
      <c r="P167" s="42">
        <v>1178</v>
      </c>
      <c r="Q167" s="28" t="s">
        <v>37</v>
      </c>
      <c r="R167" s="28">
        <v>243.6</v>
      </c>
      <c r="S167" s="28">
        <v>0</v>
      </c>
      <c r="T167" s="28">
        <v>0</v>
      </c>
      <c r="U167" s="28">
        <v>8.8000000000000007</v>
      </c>
      <c r="V167" s="42">
        <v>0</v>
      </c>
      <c r="W167" s="28">
        <v>0</v>
      </c>
      <c r="X167" s="10" t="s">
        <v>38</v>
      </c>
      <c r="Y167" s="42">
        <v>49</v>
      </c>
      <c r="Z167" s="30" t="s">
        <v>187</v>
      </c>
      <c r="AA167" s="42">
        <v>488.5</v>
      </c>
      <c r="AB167" s="31" t="s">
        <v>40</v>
      </c>
      <c r="AC167" s="10" t="s">
        <v>41</v>
      </c>
      <c r="AD167" s="10"/>
      <c r="AE167" s="10" t="s">
        <v>48</v>
      </c>
    </row>
    <row r="168" spans="1:32" s="7" customFormat="1" ht="45" customHeight="1" outlineLevel="1" x14ac:dyDescent="0.2">
      <c r="A168" s="20">
        <v>47</v>
      </c>
      <c r="B168" s="21" t="s">
        <v>186</v>
      </c>
      <c r="C168" s="20">
        <v>1</v>
      </c>
      <c r="D168" s="20">
        <v>54</v>
      </c>
      <c r="E168" s="20">
        <v>1987</v>
      </c>
      <c r="F168" s="22" t="s">
        <v>44</v>
      </c>
      <c r="G168" s="20" t="s">
        <v>45</v>
      </c>
      <c r="H168" s="20">
        <v>2</v>
      </c>
      <c r="I168" s="20">
        <v>2</v>
      </c>
      <c r="J168" s="20">
        <v>8</v>
      </c>
      <c r="K168" s="28">
        <v>148.4</v>
      </c>
      <c r="L168" s="39">
        <v>294.89999999999998</v>
      </c>
      <c r="M168" s="28">
        <v>294.89999999999998</v>
      </c>
      <c r="N168" s="59">
        <f t="shared" si="67"/>
        <v>301.7</v>
      </c>
      <c r="O168" s="28">
        <v>297.2</v>
      </c>
      <c r="P168" s="42">
        <v>1196</v>
      </c>
      <c r="Q168" s="28" t="s">
        <v>78</v>
      </c>
      <c r="R168" s="28">
        <v>241.5</v>
      </c>
      <c r="S168" s="28">
        <v>0</v>
      </c>
      <c r="T168" s="28">
        <v>0</v>
      </c>
      <c r="U168" s="28">
        <v>6.8</v>
      </c>
      <c r="V168" s="42">
        <v>0</v>
      </c>
      <c r="W168" s="28">
        <v>0</v>
      </c>
      <c r="X168" s="10" t="s">
        <v>38</v>
      </c>
      <c r="Y168" s="42">
        <v>40</v>
      </c>
      <c r="Z168" s="30" t="s">
        <v>81</v>
      </c>
      <c r="AA168" s="42">
        <v>473</v>
      </c>
      <c r="AB168" s="31" t="s">
        <v>40</v>
      </c>
      <c r="AC168" s="10" t="s">
        <v>41</v>
      </c>
      <c r="AD168" s="10"/>
      <c r="AE168" s="10" t="s">
        <v>51</v>
      </c>
      <c r="AF168" s="222">
        <v>1</v>
      </c>
    </row>
    <row r="169" spans="1:32" s="7" customFormat="1" ht="45" hidden="1" customHeight="1" outlineLevel="1" x14ac:dyDescent="0.2">
      <c r="A169" s="20">
        <v>40</v>
      </c>
      <c r="B169" s="21" t="s">
        <v>186</v>
      </c>
      <c r="C169" s="20">
        <v>1</v>
      </c>
      <c r="D169" s="20">
        <v>55</v>
      </c>
      <c r="E169" s="20">
        <v>1990</v>
      </c>
      <c r="F169" s="22" t="s">
        <v>44</v>
      </c>
      <c r="G169" s="20" t="s">
        <v>45</v>
      </c>
      <c r="H169" s="20">
        <v>2</v>
      </c>
      <c r="I169" s="20">
        <v>2</v>
      </c>
      <c r="J169" s="20">
        <v>6</v>
      </c>
      <c r="K169" s="28">
        <v>149.1</v>
      </c>
      <c r="L169" s="39">
        <v>282.3</v>
      </c>
      <c r="M169" s="28">
        <v>282.3</v>
      </c>
      <c r="N169" s="59">
        <f t="shared" si="67"/>
        <v>286.90000000000003</v>
      </c>
      <c r="O169" s="28">
        <v>286.89999999999998</v>
      </c>
      <c r="P169" s="42">
        <v>1281</v>
      </c>
      <c r="Q169" s="28" t="s">
        <v>37</v>
      </c>
      <c r="R169" s="28">
        <v>234.5</v>
      </c>
      <c r="S169" s="28">
        <v>0</v>
      </c>
      <c r="T169" s="28">
        <v>0</v>
      </c>
      <c r="U169" s="28">
        <v>4.5999999999999996</v>
      </c>
      <c r="V169" s="42">
        <v>0</v>
      </c>
      <c r="W169" s="28">
        <v>0</v>
      </c>
      <c r="X169" s="10" t="s">
        <v>52</v>
      </c>
      <c r="Y169" s="42">
        <v>65</v>
      </c>
      <c r="Z169" s="30" t="s">
        <v>50</v>
      </c>
      <c r="AA169" s="42">
        <v>443.3</v>
      </c>
      <c r="AB169" s="31" t="s">
        <v>40</v>
      </c>
      <c r="AC169" s="10" t="s">
        <v>54</v>
      </c>
      <c r="AD169" s="10"/>
      <c r="AE169" s="10" t="s">
        <v>82</v>
      </c>
    </row>
    <row r="170" spans="1:32" s="41" customFormat="1" ht="35.25" customHeight="1" outlineLevel="1" x14ac:dyDescent="0.2">
      <c r="A170" s="20">
        <v>48</v>
      </c>
      <c r="B170" s="21" t="s">
        <v>186</v>
      </c>
      <c r="C170" s="20">
        <v>1</v>
      </c>
      <c r="D170" s="20">
        <v>56</v>
      </c>
      <c r="E170" s="20">
        <v>1987</v>
      </c>
      <c r="F170" s="22" t="s">
        <v>35</v>
      </c>
      <c r="G170" s="20" t="s">
        <v>36</v>
      </c>
      <c r="H170" s="20">
        <v>1</v>
      </c>
      <c r="I170" s="20">
        <v>2</v>
      </c>
      <c r="J170" s="20">
        <v>6</v>
      </c>
      <c r="K170" s="28">
        <v>167.9</v>
      </c>
      <c r="L170" s="39">
        <v>266.5</v>
      </c>
      <c r="M170" s="28">
        <v>266.5</v>
      </c>
      <c r="N170" s="59">
        <f t="shared" si="67"/>
        <v>295.40000000000003</v>
      </c>
      <c r="O170" s="28">
        <v>303.14</v>
      </c>
      <c r="P170" s="42">
        <v>1054</v>
      </c>
      <c r="Q170" s="28" t="s">
        <v>37</v>
      </c>
      <c r="R170" s="28">
        <v>234.4</v>
      </c>
      <c r="S170" s="28">
        <v>33.54</v>
      </c>
      <c r="T170" s="28">
        <v>25.8</v>
      </c>
      <c r="U170" s="28">
        <v>3.1</v>
      </c>
      <c r="V170" s="42">
        <v>0</v>
      </c>
      <c r="W170" s="28">
        <v>0</v>
      </c>
      <c r="X170" s="10" t="s">
        <v>52</v>
      </c>
      <c r="Y170" s="42">
        <v>40</v>
      </c>
      <c r="Z170" s="30" t="s">
        <v>46</v>
      </c>
      <c r="AA170" s="42">
        <v>465.7</v>
      </c>
      <c r="AB170" s="31" t="s">
        <v>40</v>
      </c>
      <c r="AC170" s="10" t="s">
        <v>54</v>
      </c>
      <c r="AD170" s="10"/>
      <c r="AE170" s="10" t="s">
        <v>51</v>
      </c>
      <c r="AF170" s="226">
        <v>1</v>
      </c>
    </row>
    <row r="171" spans="1:32" s="7" customFormat="1" ht="31.5" hidden="1" customHeight="1" outlineLevel="1" x14ac:dyDescent="0.2">
      <c r="A171" s="20">
        <v>42</v>
      </c>
      <c r="B171" s="21" t="s">
        <v>186</v>
      </c>
      <c r="C171" s="20">
        <v>1</v>
      </c>
      <c r="D171" s="20">
        <v>59</v>
      </c>
      <c r="E171" s="20">
        <v>1985</v>
      </c>
      <c r="F171" s="22" t="s">
        <v>44</v>
      </c>
      <c r="G171" s="20" t="s">
        <v>45</v>
      </c>
      <c r="H171" s="20">
        <v>1</v>
      </c>
      <c r="I171" s="20">
        <v>2</v>
      </c>
      <c r="J171" s="20">
        <v>33</v>
      </c>
      <c r="K171" s="28">
        <v>563</v>
      </c>
      <c r="L171" s="39">
        <v>996.8</v>
      </c>
      <c r="M171" s="28">
        <v>996.8</v>
      </c>
      <c r="N171" s="59">
        <f t="shared" si="67"/>
        <v>1263.3999999999999</v>
      </c>
      <c r="O171" s="28">
        <v>1275.79</v>
      </c>
      <c r="P171" s="42">
        <v>4179</v>
      </c>
      <c r="Q171" s="28" t="s">
        <v>37</v>
      </c>
      <c r="R171" s="28">
        <v>742.4</v>
      </c>
      <c r="S171" s="28">
        <v>53.69</v>
      </c>
      <c r="T171" s="28">
        <v>41.3</v>
      </c>
      <c r="U171" s="28">
        <v>225.3</v>
      </c>
      <c r="V171" s="28">
        <v>0</v>
      </c>
      <c r="W171" s="42">
        <v>0</v>
      </c>
      <c r="X171" s="10" t="s">
        <v>38</v>
      </c>
      <c r="Y171" s="42">
        <v>66</v>
      </c>
      <c r="Z171" s="30" t="s">
        <v>46</v>
      </c>
      <c r="AA171" s="42">
        <v>1216.5999999999999</v>
      </c>
      <c r="AB171" s="31" t="s">
        <v>40</v>
      </c>
      <c r="AC171" s="10" t="s">
        <v>41</v>
      </c>
      <c r="AD171" s="10"/>
      <c r="AE171" s="10" t="s">
        <v>47</v>
      </c>
    </row>
    <row r="172" spans="1:32" s="7" customFormat="1" ht="26.25" customHeight="1" outlineLevel="1" x14ac:dyDescent="0.2">
      <c r="A172" s="20">
        <v>49</v>
      </c>
      <c r="B172" s="21" t="s">
        <v>186</v>
      </c>
      <c r="C172" s="20">
        <v>1</v>
      </c>
      <c r="D172" s="20">
        <v>64</v>
      </c>
      <c r="E172" s="20">
        <v>1991</v>
      </c>
      <c r="F172" s="22" t="s">
        <v>35</v>
      </c>
      <c r="G172" s="20" t="s">
        <v>36</v>
      </c>
      <c r="H172" s="20">
        <v>2</v>
      </c>
      <c r="I172" s="20">
        <v>2</v>
      </c>
      <c r="J172" s="20">
        <v>16</v>
      </c>
      <c r="K172" s="28">
        <v>618</v>
      </c>
      <c r="L172" s="39">
        <v>989</v>
      </c>
      <c r="M172" s="28">
        <v>1005.3</v>
      </c>
      <c r="N172" s="59">
        <f t="shared" si="67"/>
        <v>1092.5</v>
      </c>
      <c r="O172" s="28">
        <v>1108.8</v>
      </c>
      <c r="P172" s="42">
        <v>3431</v>
      </c>
      <c r="Q172" s="28" t="s">
        <v>195</v>
      </c>
      <c r="R172" s="28">
        <v>831.6</v>
      </c>
      <c r="S172" s="28">
        <v>62.9</v>
      </c>
      <c r="T172" s="28">
        <v>48.4</v>
      </c>
      <c r="U172" s="28">
        <v>55.1</v>
      </c>
      <c r="V172" s="28">
        <v>0</v>
      </c>
      <c r="W172" s="28">
        <v>14.4</v>
      </c>
      <c r="X172" s="10" t="s">
        <v>77</v>
      </c>
      <c r="Y172" s="42">
        <v>63</v>
      </c>
      <c r="Z172" s="30" t="s">
        <v>50</v>
      </c>
      <c r="AA172" s="42">
        <v>1460.3</v>
      </c>
      <c r="AB172" s="31" t="s">
        <v>40</v>
      </c>
      <c r="AC172" s="10" t="s">
        <v>72</v>
      </c>
      <c r="AD172" s="10" t="s">
        <v>54</v>
      </c>
      <c r="AE172" s="10" t="s">
        <v>51</v>
      </c>
      <c r="AF172" s="222">
        <v>1</v>
      </c>
    </row>
    <row r="173" spans="1:32" s="7" customFormat="1" ht="45" hidden="1" customHeight="1" outlineLevel="1" x14ac:dyDescent="0.2">
      <c r="A173" s="20">
        <v>44</v>
      </c>
      <c r="B173" s="21" t="s">
        <v>186</v>
      </c>
      <c r="C173" s="20">
        <v>1</v>
      </c>
      <c r="D173" s="20">
        <v>60</v>
      </c>
      <c r="E173" s="20">
        <v>1983</v>
      </c>
      <c r="F173" s="22" t="s">
        <v>44</v>
      </c>
      <c r="G173" s="20" t="s">
        <v>45</v>
      </c>
      <c r="H173" s="20">
        <v>1</v>
      </c>
      <c r="I173" s="20">
        <v>2</v>
      </c>
      <c r="J173" s="20">
        <v>42</v>
      </c>
      <c r="K173" s="28">
        <v>745.2</v>
      </c>
      <c r="L173" s="39">
        <v>937</v>
      </c>
      <c r="M173" s="70">
        <v>948.9</v>
      </c>
      <c r="N173" s="59">
        <f t="shared" si="67"/>
        <v>1251.2</v>
      </c>
      <c r="O173" s="70">
        <v>1263.0999999999999</v>
      </c>
      <c r="P173" s="42">
        <v>4181</v>
      </c>
      <c r="Q173" s="28" t="s">
        <v>37</v>
      </c>
      <c r="R173" s="28">
        <v>966.8</v>
      </c>
      <c r="S173" s="70">
        <v>48.230000000000004</v>
      </c>
      <c r="T173" s="42">
        <v>37.1</v>
      </c>
      <c r="U173" s="28">
        <v>277.10000000000002</v>
      </c>
      <c r="V173" s="28">
        <v>0</v>
      </c>
      <c r="W173" s="28">
        <v>0</v>
      </c>
      <c r="X173" s="10" t="s">
        <v>188</v>
      </c>
      <c r="Y173" s="42">
        <v>65</v>
      </c>
      <c r="Z173" s="30" t="s">
        <v>198</v>
      </c>
      <c r="AA173" s="42">
        <v>1547.9</v>
      </c>
      <c r="AB173" s="31" t="s">
        <v>129</v>
      </c>
      <c r="AC173" s="10" t="s">
        <v>63</v>
      </c>
      <c r="AD173" s="10"/>
      <c r="AE173" s="10" t="s">
        <v>47</v>
      </c>
    </row>
    <row r="174" spans="1:32" s="7" customFormat="1" ht="45" customHeight="1" outlineLevel="1" x14ac:dyDescent="0.2">
      <c r="A174" s="20">
        <v>50</v>
      </c>
      <c r="B174" s="21" t="s">
        <v>186</v>
      </c>
      <c r="C174" s="20">
        <v>1</v>
      </c>
      <c r="D174" s="20">
        <v>6</v>
      </c>
      <c r="E174" s="20">
        <v>2015</v>
      </c>
      <c r="F174" s="22" t="s">
        <v>199</v>
      </c>
      <c r="G174" s="20"/>
      <c r="H174" s="20">
        <v>2</v>
      </c>
      <c r="I174" s="20">
        <v>4</v>
      </c>
      <c r="J174" s="20">
        <v>80</v>
      </c>
      <c r="K174" s="28"/>
      <c r="L174" s="39">
        <v>4098.8999999999996</v>
      </c>
      <c r="M174" s="70"/>
      <c r="N174" s="59"/>
      <c r="O174" s="70"/>
      <c r="P174" s="42">
        <v>19634</v>
      </c>
      <c r="Q174" s="28"/>
      <c r="R174" s="28"/>
      <c r="S174" s="70"/>
      <c r="T174" s="42"/>
      <c r="U174" s="28"/>
      <c r="V174" s="28"/>
      <c r="W174" s="70"/>
      <c r="X174" s="10" t="s">
        <v>188</v>
      </c>
      <c r="Y174" s="42"/>
      <c r="Z174" s="30"/>
      <c r="AA174" s="42"/>
      <c r="AB174" s="10" t="s">
        <v>40</v>
      </c>
      <c r="AC174" s="10" t="s">
        <v>63</v>
      </c>
      <c r="AD174" s="10"/>
      <c r="AE174" s="10" t="s">
        <v>51</v>
      </c>
      <c r="AF174" s="222">
        <v>1</v>
      </c>
    </row>
    <row r="175" spans="1:32" s="7" customFormat="1" ht="45" customHeight="1" outlineLevel="1" x14ac:dyDescent="0.2">
      <c r="A175" s="20">
        <v>51</v>
      </c>
      <c r="B175" s="21" t="s">
        <v>186</v>
      </c>
      <c r="C175" s="20">
        <v>1</v>
      </c>
      <c r="D175" s="20">
        <v>65</v>
      </c>
      <c r="E175" s="20">
        <v>1983</v>
      </c>
      <c r="F175" s="22" t="s">
        <v>44</v>
      </c>
      <c r="G175" s="20" t="s">
        <v>45</v>
      </c>
      <c r="H175" s="20">
        <v>2</v>
      </c>
      <c r="I175" s="20">
        <v>2</v>
      </c>
      <c r="J175" s="20">
        <v>32</v>
      </c>
      <c r="K175" s="28">
        <v>579.79999999999995</v>
      </c>
      <c r="L175" s="39">
        <v>1061.5</v>
      </c>
      <c r="M175" s="70">
        <v>1061.5</v>
      </c>
      <c r="N175" s="59">
        <f>L175+T175+U175</f>
        <v>1286.9000000000001</v>
      </c>
      <c r="O175" s="70">
        <v>1286.9000000000001</v>
      </c>
      <c r="P175" s="42">
        <v>4173</v>
      </c>
      <c r="Q175" s="28" t="s">
        <v>37</v>
      </c>
      <c r="R175" s="28">
        <v>987</v>
      </c>
      <c r="S175" s="70">
        <v>59.02</v>
      </c>
      <c r="T175" s="42">
        <v>45.4</v>
      </c>
      <c r="U175" s="28">
        <v>180</v>
      </c>
      <c r="V175" s="28">
        <v>0</v>
      </c>
      <c r="W175" s="70">
        <v>0</v>
      </c>
      <c r="X175" s="10" t="s">
        <v>188</v>
      </c>
      <c r="Y175" s="42">
        <v>20</v>
      </c>
      <c r="Z175" s="30" t="s">
        <v>200</v>
      </c>
      <c r="AA175" s="42">
        <v>1647.5</v>
      </c>
      <c r="AB175" s="31" t="s">
        <v>40</v>
      </c>
      <c r="AC175" s="10" t="s">
        <v>63</v>
      </c>
      <c r="AD175" s="10"/>
      <c r="AE175" s="10" t="s">
        <v>51</v>
      </c>
      <c r="AF175" s="222">
        <v>1</v>
      </c>
    </row>
    <row r="176" spans="1:32" s="7" customFormat="1" ht="45" hidden="1" customHeight="1" x14ac:dyDescent="0.2">
      <c r="A176" s="20"/>
      <c r="B176" s="43" t="s">
        <v>101</v>
      </c>
      <c r="C176" s="44">
        <f>C130+C133+C134+C135+C136+C138+C139+C140+C141+C142+C143+C144+C145+C146+C147+C149+C150+C152+C153+C154+C156+C157</f>
        <v>22</v>
      </c>
      <c r="D176" s="44"/>
      <c r="E176" s="44"/>
      <c r="F176" s="44"/>
      <c r="G176" s="44"/>
      <c r="H176" s="44">
        <f>H130+H133+H134+H135+H136+H138+H139+H140+H141+H142+H143+H144+H145+H146+H147+H149+H150+H152+H153+H154+H156+H157</f>
        <v>44</v>
      </c>
      <c r="I176" s="44"/>
      <c r="J176" s="44">
        <f t="shared" ref="J176:P176" si="68">J130+J133+J134+J135+J136+J138+J139+J140+J141+J142+J143+J144+J145+J146+J147+J149+J150+J152+J153+J154+J156+J157</f>
        <v>352</v>
      </c>
      <c r="K176" s="47">
        <f t="shared" si="68"/>
        <v>10910.999999999998</v>
      </c>
      <c r="L176" s="52">
        <f t="shared" si="68"/>
        <v>19579.400000000005</v>
      </c>
      <c r="M176" s="47">
        <f t="shared" si="68"/>
        <v>21023.7</v>
      </c>
      <c r="N176" s="53">
        <f t="shared" si="68"/>
        <v>23372.899999999998</v>
      </c>
      <c r="O176" s="47">
        <f t="shared" si="68"/>
        <v>25650.9</v>
      </c>
      <c r="P176" s="47">
        <f t="shared" si="68"/>
        <v>76922</v>
      </c>
      <c r="Q176" s="47"/>
      <c r="R176" s="47">
        <f t="shared" ref="R176:W176" si="69">R130+R133+R134+R135+R136+R138+R139+R140+R141+R142+R143+R144+R145+R146+R147+R149+R150+R152+R153+R154+R156+R157</f>
        <v>16652.599999999999</v>
      </c>
      <c r="S176" s="47">
        <f t="shared" si="69"/>
        <v>1986.4300000000003</v>
      </c>
      <c r="T176" s="47">
        <f t="shared" si="69"/>
        <v>1528</v>
      </c>
      <c r="U176" s="47">
        <f t="shared" si="69"/>
        <v>2305</v>
      </c>
      <c r="V176" s="47">
        <f t="shared" si="69"/>
        <v>1382.5</v>
      </c>
      <c r="W176" s="47">
        <f t="shared" si="69"/>
        <v>61.8</v>
      </c>
      <c r="X176" s="47"/>
      <c r="Y176" s="47"/>
      <c r="Z176" s="48"/>
      <c r="AA176" s="47">
        <f>AA130+AA133+AA134+AA135+AA136+AA138+AA139+AA140+AA141+AA142+AA143+AA144+AA145+AA146+AA147+AA149+AA150+AA152+AA153+AA154+AA156+AA157</f>
        <v>29129.800000000003</v>
      </c>
      <c r="AB176" s="44"/>
      <c r="AC176" s="44"/>
      <c r="AD176" s="44"/>
      <c r="AE176" s="44"/>
    </row>
    <row r="177" spans="1:32" s="7" customFormat="1" ht="45" hidden="1" customHeight="1" x14ac:dyDescent="0.2">
      <c r="A177" s="20"/>
      <c r="B177" s="43" t="s">
        <v>102</v>
      </c>
      <c r="C177" s="44">
        <f>C131+C137+C158+C162+C163+C166+C167+C169+C171+C173+C132+C160</f>
        <v>12</v>
      </c>
      <c r="D177" s="44"/>
      <c r="E177" s="44"/>
      <c r="F177" s="44"/>
      <c r="G177" s="44"/>
      <c r="H177" s="44">
        <f>H131+H137+H158+H162+H163+H166+H167+H169+H171+H173+H132+H160</f>
        <v>24</v>
      </c>
      <c r="I177" s="44"/>
      <c r="J177" s="44">
        <f t="shared" ref="J177:P177" si="70">J131+J137+J158+J162+J163+J166+J167+J169+J171+J173+J132+J160</f>
        <v>189</v>
      </c>
      <c r="K177" s="44">
        <f t="shared" si="70"/>
        <v>4424.5999999999995</v>
      </c>
      <c r="L177" s="45">
        <f t="shared" si="70"/>
        <v>7561.9000000000005</v>
      </c>
      <c r="M177" s="44">
        <f t="shared" si="70"/>
        <v>7883.6</v>
      </c>
      <c r="N177" s="46">
        <f t="shared" si="70"/>
        <v>8961.4999999999982</v>
      </c>
      <c r="O177" s="44">
        <f t="shared" si="70"/>
        <v>9356.2699999999986</v>
      </c>
      <c r="P177" s="44">
        <f t="shared" si="70"/>
        <v>29645</v>
      </c>
      <c r="Q177" s="44"/>
      <c r="R177" s="44">
        <f t="shared" ref="R177:W177" si="71">R131+R137+R158+R162+R163+R166+R167+R169+R171+R173+R132+R160</f>
        <v>6458.3</v>
      </c>
      <c r="S177" s="44">
        <f t="shared" si="71"/>
        <v>735.8</v>
      </c>
      <c r="T177" s="44">
        <f t="shared" si="71"/>
        <v>566</v>
      </c>
      <c r="U177" s="44">
        <f t="shared" si="71"/>
        <v>833.6</v>
      </c>
      <c r="V177" s="44">
        <f t="shared" si="71"/>
        <v>123.4</v>
      </c>
      <c r="W177" s="44">
        <f t="shared" si="71"/>
        <v>186.4</v>
      </c>
      <c r="X177" s="44"/>
      <c r="Y177" s="44"/>
      <c r="Z177" s="44"/>
      <c r="AA177" s="44">
        <f>AA131+AA137+AA158+AA162+AA163+AA166+AA167+AA169+AA171+AA173+AA132+AA160</f>
        <v>11631.8</v>
      </c>
      <c r="AB177" s="80"/>
      <c r="AC177" s="44"/>
      <c r="AD177" s="44"/>
      <c r="AE177" s="44"/>
    </row>
    <row r="178" spans="1:32" s="7" customFormat="1" ht="37.5" hidden="1" customHeight="1" x14ac:dyDescent="0.2">
      <c r="A178" s="20"/>
      <c r="B178" s="43" t="s">
        <v>201</v>
      </c>
      <c r="C178" s="44">
        <f>C151</f>
        <v>1</v>
      </c>
      <c r="D178" s="44"/>
      <c r="E178" s="44"/>
      <c r="F178" s="44"/>
      <c r="G178" s="44"/>
      <c r="H178" s="44">
        <f>H151</f>
        <v>2</v>
      </c>
      <c r="I178" s="44"/>
      <c r="J178" s="44">
        <f t="shared" ref="J178:P178" si="72">J151</f>
        <v>16</v>
      </c>
      <c r="K178" s="47">
        <f t="shared" si="72"/>
        <v>501</v>
      </c>
      <c r="L178" s="52">
        <f t="shared" si="72"/>
        <v>898.4</v>
      </c>
      <c r="M178" s="47">
        <f t="shared" si="72"/>
        <v>961.4</v>
      </c>
      <c r="N178" s="53">
        <f t="shared" si="72"/>
        <v>1074.5999999999999</v>
      </c>
      <c r="O178" s="47">
        <f t="shared" si="72"/>
        <v>1158.78</v>
      </c>
      <c r="P178" s="47">
        <f t="shared" si="72"/>
        <v>3511</v>
      </c>
      <c r="Q178" s="47"/>
      <c r="R178" s="47">
        <f t="shared" ref="R178:W178" si="73">R151</f>
        <v>774.5</v>
      </c>
      <c r="S178" s="47">
        <f t="shared" si="73"/>
        <v>91.78</v>
      </c>
      <c r="T178" s="47">
        <f t="shared" si="73"/>
        <v>70.599999999999994</v>
      </c>
      <c r="U178" s="47">
        <f t="shared" si="73"/>
        <v>105.6</v>
      </c>
      <c r="V178" s="47">
        <f t="shared" si="73"/>
        <v>63</v>
      </c>
      <c r="W178" s="47">
        <f t="shared" si="73"/>
        <v>0</v>
      </c>
      <c r="X178" s="47"/>
      <c r="Y178" s="47"/>
      <c r="Z178" s="48"/>
      <c r="AA178" s="47">
        <f>AA151</f>
        <v>1464.2</v>
      </c>
      <c r="AB178" s="44"/>
      <c r="AC178" s="44"/>
      <c r="AD178" s="44"/>
      <c r="AE178" s="44"/>
    </row>
    <row r="179" spans="1:32" s="7" customFormat="1" ht="37.5" hidden="1" customHeight="1" x14ac:dyDescent="0.2">
      <c r="A179" s="20"/>
      <c r="B179" s="43" t="s">
        <v>202</v>
      </c>
      <c r="C179" s="44">
        <f>C155</f>
        <v>1</v>
      </c>
      <c r="D179" s="44"/>
      <c r="E179" s="44"/>
      <c r="F179" s="44"/>
      <c r="G179" s="44"/>
      <c r="H179" s="44">
        <f>H155</f>
        <v>2</v>
      </c>
      <c r="I179" s="44"/>
      <c r="J179" s="44">
        <f t="shared" ref="J179:P179" si="74">J155</f>
        <v>16</v>
      </c>
      <c r="K179" s="47">
        <f t="shared" si="74"/>
        <v>496</v>
      </c>
      <c r="L179" s="52">
        <f t="shared" si="74"/>
        <v>902.9</v>
      </c>
      <c r="M179" s="47">
        <f t="shared" si="74"/>
        <v>965.9</v>
      </c>
      <c r="N179" s="53">
        <f t="shared" si="74"/>
        <v>1077.8</v>
      </c>
      <c r="O179" s="47">
        <f t="shared" si="74"/>
        <v>1162.04</v>
      </c>
      <c r="P179" s="47">
        <f t="shared" si="74"/>
        <v>3519</v>
      </c>
      <c r="Q179" s="47"/>
      <c r="R179" s="47">
        <f t="shared" ref="R179:W179" si="75">R155</f>
        <v>765.3</v>
      </c>
      <c r="S179" s="47">
        <f t="shared" si="75"/>
        <v>92.04</v>
      </c>
      <c r="T179" s="47">
        <f t="shared" si="75"/>
        <v>70.8</v>
      </c>
      <c r="U179" s="47">
        <f t="shared" si="75"/>
        <v>104.1</v>
      </c>
      <c r="V179" s="47">
        <f t="shared" si="75"/>
        <v>63</v>
      </c>
      <c r="W179" s="47">
        <f t="shared" si="75"/>
        <v>0</v>
      </c>
      <c r="X179" s="47"/>
      <c r="Y179" s="47"/>
      <c r="Z179" s="48"/>
      <c r="AA179" s="47">
        <f>AA155</f>
        <v>1507.2</v>
      </c>
      <c r="AB179" s="44"/>
      <c r="AC179" s="44"/>
      <c r="AD179" s="44"/>
      <c r="AE179" s="44"/>
    </row>
    <row r="180" spans="1:32" s="55" customFormat="1" ht="37.5" hidden="1" customHeight="1" x14ac:dyDescent="0.2">
      <c r="A180" s="49"/>
      <c r="B180" s="50" t="s">
        <v>203</v>
      </c>
      <c r="C180" s="49">
        <f>SUM(C130:C175)</f>
        <v>46</v>
      </c>
      <c r="D180" s="49"/>
      <c r="E180" s="49"/>
      <c r="F180" s="49"/>
      <c r="G180" s="49"/>
      <c r="H180" s="49">
        <f>SUM(H130:H175)</f>
        <v>91</v>
      </c>
      <c r="I180" s="49"/>
      <c r="J180" s="49">
        <f t="shared" ref="J180:P180" si="76">SUM(J130:J175)</f>
        <v>757</v>
      </c>
      <c r="K180" s="51">
        <f t="shared" si="76"/>
        <v>19169</v>
      </c>
      <c r="L180" s="52">
        <f t="shared" si="76"/>
        <v>37928.700000000019</v>
      </c>
      <c r="M180" s="47">
        <f t="shared" si="76"/>
        <v>35831.200000000019</v>
      </c>
      <c r="N180" s="53">
        <f t="shared" si="76"/>
        <v>40017.399999999994</v>
      </c>
      <c r="O180" s="47">
        <f t="shared" si="76"/>
        <v>43009.710000000006</v>
      </c>
      <c r="P180" s="51">
        <f t="shared" si="76"/>
        <v>152687</v>
      </c>
      <c r="Q180" s="51"/>
      <c r="R180" s="51">
        <f t="shared" ref="R180:W180" si="77">SUM(R130:R175)</f>
        <v>28849.4</v>
      </c>
      <c r="S180" s="51">
        <f t="shared" si="77"/>
        <v>3244.1900000000005</v>
      </c>
      <c r="T180" s="51">
        <f t="shared" si="77"/>
        <v>2495.5</v>
      </c>
      <c r="U180" s="51">
        <f t="shared" si="77"/>
        <v>3731.6</v>
      </c>
      <c r="V180" s="51">
        <f t="shared" si="77"/>
        <v>1680.7</v>
      </c>
      <c r="W180" s="51">
        <f t="shared" si="77"/>
        <v>307.39999999999998</v>
      </c>
      <c r="X180" s="51"/>
      <c r="Y180" s="51"/>
      <c r="Z180" s="54"/>
      <c r="AA180" s="51">
        <f>SUM(AA130:AA175)</f>
        <v>50578.80000000001</v>
      </c>
      <c r="AB180" s="49"/>
      <c r="AC180" s="49"/>
      <c r="AD180" s="49"/>
      <c r="AE180" s="49"/>
      <c r="AF180" s="96"/>
    </row>
    <row r="181" spans="1:32" s="7" customFormat="1" ht="45" hidden="1" customHeight="1" x14ac:dyDescent="0.2">
      <c r="A181" s="20"/>
      <c r="B181" s="43" t="s">
        <v>107</v>
      </c>
      <c r="C181" s="44">
        <f>SUM(C132:C133,C136,C138,C148,C155,C161,C169:C170,)</f>
        <v>9</v>
      </c>
      <c r="D181" s="44"/>
      <c r="E181" s="44"/>
      <c r="F181" s="44"/>
      <c r="G181" s="44"/>
      <c r="H181" s="44">
        <f>SUM(H132:H133,H136,H138,H148,H155,H161,H169:H170,)</f>
        <v>18</v>
      </c>
      <c r="I181" s="44"/>
      <c r="J181" s="44">
        <f t="shared" ref="J181:P181" si="78">SUM(J132:J133,J136,J138,J148,J155,J161,J169:J170,)</f>
        <v>112</v>
      </c>
      <c r="K181" s="47">
        <f t="shared" si="78"/>
        <v>3378.5999999999995</v>
      </c>
      <c r="L181" s="52">
        <f t="shared" si="78"/>
        <v>6033.9</v>
      </c>
      <c r="M181" s="47">
        <f t="shared" si="78"/>
        <v>6372.2</v>
      </c>
      <c r="N181" s="53">
        <f t="shared" si="78"/>
        <v>6975.9999999999991</v>
      </c>
      <c r="O181" s="47">
        <f t="shared" si="78"/>
        <v>7451.01</v>
      </c>
      <c r="P181" s="47">
        <f t="shared" si="78"/>
        <v>23492</v>
      </c>
      <c r="Q181" s="47"/>
      <c r="R181" s="47">
        <f t="shared" ref="R181:W181" si="79">SUM(R132:R133,R136,R138,R148,R155,R161,R169:R170,)</f>
        <v>5055.3999999999996</v>
      </c>
      <c r="S181" s="47">
        <f t="shared" si="79"/>
        <v>608.30999999999995</v>
      </c>
      <c r="T181" s="47">
        <f t="shared" si="79"/>
        <v>467.90000000000003</v>
      </c>
      <c r="U181" s="47">
        <f t="shared" si="79"/>
        <v>474.2</v>
      </c>
      <c r="V181" s="47">
        <f t="shared" si="79"/>
        <v>252</v>
      </c>
      <c r="W181" s="47">
        <f t="shared" si="79"/>
        <v>86.8</v>
      </c>
      <c r="X181" s="47"/>
      <c r="Y181" s="47"/>
      <c r="Z181" s="48"/>
      <c r="AA181" s="47">
        <f>SUM(AA132:AA133,AA136,AA138,AA148,AA155,AA161,AA169:AA170,)</f>
        <v>9145.2999999999993</v>
      </c>
      <c r="AB181" s="44"/>
      <c r="AC181" s="44"/>
      <c r="AD181" s="44"/>
      <c r="AE181" s="44"/>
    </row>
    <row r="182" spans="1:32" s="7" customFormat="1" ht="45" hidden="1" customHeight="1" x14ac:dyDescent="0.2">
      <c r="A182" s="20"/>
      <c r="B182" s="43" t="s">
        <v>204</v>
      </c>
      <c r="C182" s="44">
        <f>SUM(C159)</f>
        <v>1</v>
      </c>
      <c r="D182" s="44"/>
      <c r="E182" s="44"/>
      <c r="F182" s="44"/>
      <c r="G182" s="44"/>
      <c r="H182" s="44">
        <f>SUM(H159)</f>
        <v>2</v>
      </c>
      <c r="I182" s="44"/>
      <c r="J182" s="44">
        <f t="shared" ref="J182:P182" si="80">SUM(J159)</f>
        <v>8</v>
      </c>
      <c r="K182" s="47">
        <f t="shared" si="80"/>
        <v>280.8</v>
      </c>
      <c r="L182" s="52">
        <f t="shared" si="80"/>
        <v>502.5</v>
      </c>
      <c r="M182" s="47">
        <f t="shared" si="80"/>
        <v>551.29999999999995</v>
      </c>
      <c r="N182" s="53">
        <f t="shared" si="80"/>
        <v>650.4</v>
      </c>
      <c r="O182" s="47">
        <f t="shared" si="80"/>
        <v>720.7</v>
      </c>
      <c r="P182" s="47">
        <f t="shared" si="80"/>
        <v>2860</v>
      </c>
      <c r="Q182" s="47"/>
      <c r="R182" s="47">
        <f t="shared" ref="R182:W182" si="81">SUM(R159)</f>
        <v>509.2</v>
      </c>
      <c r="S182" s="47">
        <f t="shared" si="81"/>
        <v>93.1</v>
      </c>
      <c r="T182" s="47">
        <f t="shared" si="81"/>
        <v>71.599999999999994</v>
      </c>
      <c r="U182" s="47">
        <f t="shared" si="81"/>
        <v>76.3</v>
      </c>
      <c r="V182" s="47">
        <f t="shared" si="81"/>
        <v>48.8</v>
      </c>
      <c r="W182" s="47">
        <f t="shared" si="81"/>
        <v>0</v>
      </c>
      <c r="X182" s="47"/>
      <c r="Y182" s="47"/>
      <c r="Z182" s="48"/>
      <c r="AA182" s="47">
        <f>SUM(AA159)</f>
        <v>442.2</v>
      </c>
      <c r="AB182" s="44"/>
      <c r="AC182" s="44"/>
      <c r="AD182" s="44"/>
      <c r="AE182" s="44"/>
    </row>
    <row r="183" spans="1:32" s="7" customFormat="1" ht="33" hidden="1" customHeight="1" x14ac:dyDescent="0.2">
      <c r="A183" s="20"/>
      <c r="B183" s="43" t="s">
        <v>205</v>
      </c>
      <c r="C183" s="44">
        <f>SUM(C164)</f>
        <v>1</v>
      </c>
      <c r="D183" s="44"/>
      <c r="E183" s="44"/>
      <c r="F183" s="44"/>
      <c r="G183" s="44"/>
      <c r="H183" s="44">
        <f>SUM(H164)</f>
        <v>2</v>
      </c>
      <c r="I183" s="44"/>
      <c r="J183" s="44">
        <f t="shared" ref="J183:P183" si="82">SUM(J164)</f>
        <v>6</v>
      </c>
      <c r="K183" s="47">
        <f t="shared" si="82"/>
        <v>155.1</v>
      </c>
      <c r="L183" s="52">
        <f t="shared" si="82"/>
        <v>287.89999999999998</v>
      </c>
      <c r="M183" s="47">
        <f t="shared" si="82"/>
        <v>287.89999999999998</v>
      </c>
      <c r="N183" s="53">
        <f t="shared" si="82"/>
        <v>287.89999999999998</v>
      </c>
      <c r="O183" s="47">
        <f t="shared" si="82"/>
        <v>287.89999999999998</v>
      </c>
      <c r="P183" s="47">
        <f t="shared" si="82"/>
        <v>1163</v>
      </c>
      <c r="Q183" s="47"/>
      <c r="R183" s="47">
        <f t="shared" ref="R183:W183" si="83">SUM(R164)</f>
        <v>234</v>
      </c>
      <c r="S183" s="47">
        <f t="shared" si="83"/>
        <v>0</v>
      </c>
      <c r="T183" s="47">
        <f t="shared" si="83"/>
        <v>0</v>
      </c>
      <c r="U183" s="47">
        <f t="shared" si="83"/>
        <v>0</v>
      </c>
      <c r="V183" s="47">
        <f t="shared" si="83"/>
        <v>0</v>
      </c>
      <c r="W183" s="47">
        <f t="shared" si="83"/>
        <v>0</v>
      </c>
      <c r="X183" s="47"/>
      <c r="Y183" s="47"/>
      <c r="Z183" s="48"/>
      <c r="AA183" s="47">
        <f>SUM(AA164)</f>
        <v>443.3</v>
      </c>
      <c r="AB183" s="44"/>
      <c r="AC183" s="44"/>
      <c r="AD183" s="44"/>
      <c r="AE183" s="44"/>
    </row>
    <row r="184" spans="1:32" s="7" customFormat="1" ht="33" hidden="1" customHeight="1" x14ac:dyDescent="0.2">
      <c r="A184" s="20"/>
      <c r="B184" s="43" t="s">
        <v>206</v>
      </c>
      <c r="C184" s="44">
        <f>C174</f>
        <v>1</v>
      </c>
      <c r="D184" s="44"/>
      <c r="E184" s="44"/>
      <c r="F184" s="44"/>
      <c r="G184" s="44"/>
      <c r="H184" s="44">
        <f>H174</f>
        <v>2</v>
      </c>
      <c r="I184" s="44"/>
      <c r="J184" s="44">
        <f t="shared" ref="J184:P184" si="84">J174</f>
        <v>80</v>
      </c>
      <c r="K184" s="47">
        <f t="shared" si="84"/>
        <v>0</v>
      </c>
      <c r="L184" s="52">
        <f t="shared" si="84"/>
        <v>4098.8999999999996</v>
      </c>
      <c r="M184" s="47">
        <f t="shared" si="84"/>
        <v>0</v>
      </c>
      <c r="N184" s="53">
        <f t="shared" si="84"/>
        <v>0</v>
      </c>
      <c r="O184" s="47">
        <f t="shared" si="84"/>
        <v>0</v>
      </c>
      <c r="P184" s="47">
        <f t="shared" si="84"/>
        <v>19634</v>
      </c>
      <c r="Q184" s="47"/>
      <c r="R184" s="47"/>
      <c r="S184" s="47"/>
      <c r="T184" s="47"/>
      <c r="U184" s="47"/>
      <c r="V184" s="47"/>
      <c r="W184" s="47"/>
      <c r="X184" s="47"/>
      <c r="Y184" s="47"/>
      <c r="Z184" s="48"/>
      <c r="AA184" s="47"/>
      <c r="AB184" s="44"/>
      <c r="AC184" s="44"/>
      <c r="AD184" s="44"/>
      <c r="AE184" s="44"/>
    </row>
    <row r="185" spans="1:32" s="7" customFormat="1" ht="45" hidden="1" customHeight="1" x14ac:dyDescent="0.2">
      <c r="A185" s="20"/>
      <c r="B185" s="43" t="s">
        <v>207</v>
      </c>
      <c r="C185" s="44">
        <f>SUM(C134:C135,C158,C173,C175,C152)</f>
        <v>6</v>
      </c>
      <c r="D185" s="44"/>
      <c r="E185" s="44"/>
      <c r="F185" s="44"/>
      <c r="G185" s="44"/>
      <c r="H185" s="44">
        <f>SUM(H134:H135,H158,H173,H175)+H152</f>
        <v>11</v>
      </c>
      <c r="I185" s="44"/>
      <c r="J185" s="44">
        <f t="shared" ref="J185:P185" si="85">SUM(J134:J135,J158,J173,J175)+J152</f>
        <v>138</v>
      </c>
      <c r="K185" s="47">
        <f t="shared" si="85"/>
        <v>3303.1000000000004</v>
      </c>
      <c r="L185" s="52">
        <f t="shared" si="85"/>
        <v>5557.2</v>
      </c>
      <c r="M185" s="47">
        <f t="shared" si="85"/>
        <v>5853.5</v>
      </c>
      <c r="N185" s="53">
        <f t="shared" si="85"/>
        <v>6795</v>
      </c>
      <c r="O185" s="47">
        <f t="shared" si="85"/>
        <v>7173.5599999999995</v>
      </c>
      <c r="P185" s="47">
        <f t="shared" si="85"/>
        <v>22294</v>
      </c>
      <c r="Q185" s="44"/>
      <c r="R185" s="47">
        <f t="shared" ref="R185:W185" si="86">SUM(R134:R135,R158,R173,R175)+R152</f>
        <v>4993.1000000000004</v>
      </c>
      <c r="S185" s="47">
        <f t="shared" si="86"/>
        <v>463.71000000000004</v>
      </c>
      <c r="T185" s="47">
        <f t="shared" si="86"/>
        <v>356.7</v>
      </c>
      <c r="U185" s="47">
        <f t="shared" si="86"/>
        <v>881.1</v>
      </c>
      <c r="V185" s="47">
        <f t="shared" si="86"/>
        <v>221.4</v>
      </c>
      <c r="W185" s="47">
        <f t="shared" si="86"/>
        <v>63</v>
      </c>
      <c r="X185" s="44"/>
      <c r="Y185" s="44"/>
      <c r="Z185" s="44"/>
      <c r="AA185" s="47">
        <f>SUM(AA134:AA135,AA158,AA173,AA175)+AA152</f>
        <v>8116.2000000000007</v>
      </c>
      <c r="AB185" s="44"/>
      <c r="AC185" s="44"/>
      <c r="AD185" s="44"/>
      <c r="AE185" s="44"/>
    </row>
    <row r="186" spans="1:32" s="7" customFormat="1" ht="45" hidden="1" customHeight="1" x14ac:dyDescent="0.2">
      <c r="A186" s="20"/>
      <c r="B186" s="43" t="s">
        <v>105</v>
      </c>
      <c r="C186" s="44">
        <f>SUM(C130:C131,C137,C139,C141:C143,C144,C146:C147,C149+C150+C151+C153+C154,C156,C157,C160,C162:C163,C165:C168,C171)</f>
        <v>25</v>
      </c>
      <c r="D186" s="44"/>
      <c r="E186" s="44"/>
      <c r="F186" s="44"/>
      <c r="G186" s="44"/>
      <c r="H186" s="44">
        <f>SUM(H130:H131,H137,H139,H141:H143,H144,H146:H147,H149+H150+H151+H153+H154,H156,H157,H160,H162:H163,H165:H168,H171)</f>
        <v>50</v>
      </c>
      <c r="I186" s="44"/>
      <c r="J186" s="44">
        <f t="shared" ref="J186:P186" si="87">SUM(J130:J131,J137,J139,J141:J143,J144,J146:J147,J149+J150+J151+J153+J154,J156,J157,J160,J162:J163,J165:J168,J171)</f>
        <v>365</v>
      </c>
      <c r="K186" s="47">
        <f t="shared" si="87"/>
        <v>10447.1</v>
      </c>
      <c r="L186" s="52">
        <f t="shared" si="87"/>
        <v>18686.600000000002</v>
      </c>
      <c r="M186" s="47">
        <f t="shared" si="87"/>
        <v>19804.000000000004</v>
      </c>
      <c r="N186" s="53">
        <f t="shared" si="87"/>
        <v>22077.600000000002</v>
      </c>
      <c r="O186" s="47">
        <f t="shared" si="87"/>
        <v>23529.19</v>
      </c>
      <c r="P186" s="47">
        <f t="shared" si="87"/>
        <v>72842</v>
      </c>
      <c r="Q186" s="47"/>
      <c r="R186" s="47">
        <f t="shared" ref="R186:W186" si="88">SUM(R130:R131,R137,R139,R141:R143,R144,R146:R147,R149+R150+R151+R153+R154,R156,R157,R160,R162:R163,R165:R168,R171)</f>
        <v>15874.4</v>
      </c>
      <c r="S186" s="47">
        <f t="shared" si="88"/>
        <v>1838.59</v>
      </c>
      <c r="T186" s="47">
        <f t="shared" si="88"/>
        <v>1414.3000000000002</v>
      </c>
      <c r="U186" s="47">
        <f t="shared" si="88"/>
        <v>1976.6999999999998</v>
      </c>
      <c r="V186" s="47">
        <f t="shared" si="88"/>
        <v>1036</v>
      </c>
      <c r="W186" s="47">
        <f t="shared" si="88"/>
        <v>81.400000000000006</v>
      </c>
      <c r="X186" s="44"/>
      <c r="Y186" s="44"/>
      <c r="Z186" s="44"/>
      <c r="AA186" s="47">
        <f>SUM(AA130:AA131,AA137,AA139,AA141:AA143,AA144,AA146:AA147,AA149+AA150+AA151+AA153+AA154,AA156,AA157,AA160,AA162:AA163,AA165:AA168,AA171)</f>
        <v>28335.200000000001</v>
      </c>
      <c r="AB186" s="44"/>
      <c r="AC186" s="44"/>
      <c r="AD186" s="44"/>
      <c r="AE186" s="44"/>
    </row>
    <row r="187" spans="1:32" s="41" customFormat="1" ht="45" hidden="1" customHeight="1" x14ac:dyDescent="0.2">
      <c r="A187" s="20"/>
      <c r="B187" s="43" t="s">
        <v>110</v>
      </c>
      <c r="C187" s="44">
        <f>SUM(C140,C145,C172)</f>
        <v>3</v>
      </c>
      <c r="D187" s="44"/>
      <c r="E187" s="44"/>
      <c r="F187" s="44"/>
      <c r="G187" s="44"/>
      <c r="H187" s="44">
        <f>SUM(H140,H145,H172)</f>
        <v>6</v>
      </c>
      <c r="I187" s="44"/>
      <c r="J187" s="44">
        <f t="shared" ref="J187:W187" si="89">SUM(J140,J145,J172)</f>
        <v>48</v>
      </c>
      <c r="K187" s="47">
        <f t="shared" si="89"/>
        <v>1604.3</v>
      </c>
      <c r="L187" s="52">
        <f t="shared" si="89"/>
        <v>2761.7</v>
      </c>
      <c r="M187" s="47">
        <f t="shared" si="89"/>
        <v>2962.3</v>
      </c>
      <c r="N187" s="53">
        <f t="shared" si="89"/>
        <v>3230.5</v>
      </c>
      <c r="O187" s="47">
        <f t="shared" si="89"/>
        <v>3847.3500000000004</v>
      </c>
      <c r="P187" s="47">
        <f t="shared" si="89"/>
        <v>10402</v>
      </c>
      <c r="Q187" s="47">
        <f t="shared" si="89"/>
        <v>0</v>
      </c>
      <c r="R187" s="47">
        <f t="shared" si="89"/>
        <v>2183.3000000000002</v>
      </c>
      <c r="S187" s="47">
        <f t="shared" si="89"/>
        <v>240.48</v>
      </c>
      <c r="T187" s="47">
        <f t="shared" si="89"/>
        <v>185</v>
      </c>
      <c r="U187" s="47">
        <f t="shared" si="89"/>
        <v>323.3</v>
      </c>
      <c r="V187" s="47">
        <f t="shared" si="89"/>
        <v>122.5</v>
      </c>
      <c r="W187" s="47">
        <f t="shared" si="89"/>
        <v>76.2</v>
      </c>
      <c r="X187" s="47"/>
      <c r="Y187" s="47"/>
      <c r="Z187" s="48"/>
      <c r="AA187" s="47">
        <f>SUM(AA140,AA145,AA172)</f>
        <v>4096.6000000000004</v>
      </c>
      <c r="AB187" s="44"/>
      <c r="AC187" s="44"/>
      <c r="AD187" s="44"/>
      <c r="AE187" s="44"/>
    </row>
    <row r="188" spans="1:32" s="7" customFormat="1" ht="27.75" customHeight="1" outlineLevel="1" x14ac:dyDescent="0.2">
      <c r="A188" s="20">
        <v>52</v>
      </c>
      <c r="B188" s="21" t="s">
        <v>208</v>
      </c>
      <c r="C188" s="20">
        <v>1</v>
      </c>
      <c r="D188" s="20">
        <v>2</v>
      </c>
      <c r="E188" s="20">
        <v>1990</v>
      </c>
      <c r="F188" s="22" t="s">
        <v>44</v>
      </c>
      <c r="G188" s="20" t="s">
        <v>45</v>
      </c>
      <c r="H188" s="20">
        <v>1</v>
      </c>
      <c r="I188" s="20">
        <v>2</v>
      </c>
      <c r="J188" s="20">
        <v>24</v>
      </c>
      <c r="K188" s="28">
        <v>1077</v>
      </c>
      <c r="L188" s="39">
        <v>1077</v>
      </c>
      <c r="M188" s="70">
        <v>1077</v>
      </c>
      <c r="N188" s="59">
        <f t="shared" ref="N188:N221" si="90">L188+T188+U188</f>
        <v>1326.7</v>
      </c>
      <c r="O188" s="70">
        <v>1326.7</v>
      </c>
      <c r="P188" s="42">
        <v>4190</v>
      </c>
      <c r="Q188" s="28" t="s">
        <v>37</v>
      </c>
      <c r="R188" s="28">
        <v>897.8</v>
      </c>
      <c r="S188" s="70">
        <v>62.010000000000005</v>
      </c>
      <c r="T188" s="42">
        <v>47.7</v>
      </c>
      <c r="U188" s="28">
        <v>202</v>
      </c>
      <c r="V188" s="28">
        <v>0</v>
      </c>
      <c r="W188" s="70">
        <v>0</v>
      </c>
      <c r="X188" s="10" t="s">
        <v>52</v>
      </c>
      <c r="Y188" s="42">
        <v>64</v>
      </c>
      <c r="Z188" s="30" t="s">
        <v>50</v>
      </c>
      <c r="AA188" s="42">
        <v>1248.0999999999999</v>
      </c>
      <c r="AB188" s="31" t="s">
        <v>40</v>
      </c>
      <c r="AC188" s="10" t="s">
        <v>54</v>
      </c>
      <c r="AD188" s="10" t="s">
        <v>54</v>
      </c>
      <c r="AE188" s="10" t="s">
        <v>51</v>
      </c>
      <c r="AF188" s="222">
        <v>1</v>
      </c>
    </row>
    <row r="189" spans="1:32" s="7" customFormat="1" ht="27.75" hidden="1" customHeight="1" outlineLevel="1" x14ac:dyDescent="0.2">
      <c r="A189" s="20">
        <v>2</v>
      </c>
      <c r="B189" s="21" t="s">
        <v>209</v>
      </c>
      <c r="C189" s="20">
        <v>1</v>
      </c>
      <c r="D189" s="20">
        <v>7</v>
      </c>
      <c r="E189" s="20">
        <v>1986</v>
      </c>
      <c r="F189" s="22" t="s">
        <v>35</v>
      </c>
      <c r="G189" s="20" t="s">
        <v>36</v>
      </c>
      <c r="H189" s="20">
        <v>2</v>
      </c>
      <c r="I189" s="20">
        <v>2</v>
      </c>
      <c r="J189" s="20">
        <v>16</v>
      </c>
      <c r="K189" s="28">
        <v>502.2</v>
      </c>
      <c r="L189" s="39">
        <v>904.6</v>
      </c>
      <c r="M189" s="28">
        <v>967.6</v>
      </c>
      <c r="N189" s="59">
        <f t="shared" si="90"/>
        <v>1149.7</v>
      </c>
      <c r="O189" s="28">
        <v>1576.51</v>
      </c>
      <c r="P189" s="42">
        <v>3488</v>
      </c>
      <c r="Q189" s="28" t="s">
        <v>37</v>
      </c>
      <c r="R189" s="28">
        <v>670</v>
      </c>
      <c r="S189" s="28">
        <v>90.09</v>
      </c>
      <c r="T189" s="28">
        <v>69.3</v>
      </c>
      <c r="U189" s="28">
        <v>175.8</v>
      </c>
      <c r="V189" s="28">
        <v>63</v>
      </c>
      <c r="W189" s="28">
        <v>0</v>
      </c>
      <c r="X189" s="10" t="s">
        <v>188</v>
      </c>
      <c r="Y189" s="42">
        <v>25</v>
      </c>
      <c r="Z189" s="30" t="s">
        <v>210</v>
      </c>
      <c r="AA189" s="42">
        <v>1487.7</v>
      </c>
      <c r="AB189" s="31" t="s">
        <v>40</v>
      </c>
      <c r="AC189" s="10" t="s">
        <v>54</v>
      </c>
      <c r="AD189" s="10" t="s">
        <v>189</v>
      </c>
      <c r="AE189" s="10" t="s">
        <v>42</v>
      </c>
      <c r="AF189" s="32"/>
    </row>
    <row r="190" spans="1:32" s="7" customFormat="1" ht="27.75" hidden="1" customHeight="1" outlineLevel="1" x14ac:dyDescent="0.2">
      <c r="A190" s="20">
        <v>3</v>
      </c>
      <c r="B190" s="21" t="s">
        <v>209</v>
      </c>
      <c r="C190" s="20">
        <v>1</v>
      </c>
      <c r="D190" s="20">
        <v>8</v>
      </c>
      <c r="E190" s="20">
        <v>1986</v>
      </c>
      <c r="F190" s="22" t="s">
        <v>35</v>
      </c>
      <c r="G190" s="20" t="s">
        <v>36</v>
      </c>
      <c r="H190" s="20">
        <v>2</v>
      </c>
      <c r="I190" s="20">
        <v>2</v>
      </c>
      <c r="J190" s="20">
        <v>16</v>
      </c>
      <c r="K190" s="28">
        <v>500.5</v>
      </c>
      <c r="L190" s="39">
        <v>902.3</v>
      </c>
      <c r="M190" s="28">
        <v>965.3</v>
      </c>
      <c r="N190" s="59">
        <f t="shared" si="90"/>
        <v>1078.5999999999999</v>
      </c>
      <c r="O190" s="28">
        <v>1162.75</v>
      </c>
      <c r="P190" s="42">
        <v>3536</v>
      </c>
      <c r="Q190" s="28" t="s">
        <v>37</v>
      </c>
      <c r="R190" s="28">
        <v>779.2</v>
      </c>
      <c r="S190" s="28">
        <v>91.65</v>
      </c>
      <c r="T190" s="28">
        <v>70.5</v>
      </c>
      <c r="U190" s="28">
        <v>105.8</v>
      </c>
      <c r="V190" s="42">
        <v>63</v>
      </c>
      <c r="W190" s="28">
        <v>0</v>
      </c>
      <c r="X190" s="10" t="s">
        <v>77</v>
      </c>
      <c r="Y190" s="42">
        <v>35</v>
      </c>
      <c r="Z190" s="30" t="s">
        <v>210</v>
      </c>
      <c r="AA190" s="42">
        <v>1244</v>
      </c>
      <c r="AB190" s="31" t="s">
        <v>40</v>
      </c>
      <c r="AC190" s="10" t="s">
        <v>72</v>
      </c>
      <c r="AD190" s="10" t="s">
        <v>54</v>
      </c>
      <c r="AE190" s="10" t="s">
        <v>42</v>
      </c>
      <c r="AF190" s="32"/>
    </row>
    <row r="191" spans="1:32" s="7" customFormat="1" ht="27.75" hidden="1" customHeight="1" outlineLevel="1" x14ac:dyDescent="0.2">
      <c r="A191" s="20">
        <v>4</v>
      </c>
      <c r="B191" s="21" t="s">
        <v>209</v>
      </c>
      <c r="C191" s="20">
        <v>1</v>
      </c>
      <c r="D191" s="20">
        <v>9</v>
      </c>
      <c r="E191" s="20">
        <v>1986</v>
      </c>
      <c r="F191" s="22" t="s">
        <v>35</v>
      </c>
      <c r="G191" s="20" t="s">
        <v>36</v>
      </c>
      <c r="H191" s="20">
        <v>2</v>
      </c>
      <c r="I191" s="20">
        <v>2</v>
      </c>
      <c r="J191" s="20">
        <v>16</v>
      </c>
      <c r="K191" s="28">
        <v>501.8</v>
      </c>
      <c r="L191" s="39">
        <v>902.3</v>
      </c>
      <c r="M191" s="28">
        <v>965.3</v>
      </c>
      <c r="N191" s="59">
        <f t="shared" si="90"/>
        <v>1072</v>
      </c>
      <c r="O191" s="28">
        <v>1155.22</v>
      </c>
      <c r="P191" s="42">
        <v>3493</v>
      </c>
      <c r="Q191" s="28" t="s">
        <v>37</v>
      </c>
      <c r="R191" s="28">
        <v>773.9</v>
      </c>
      <c r="S191" s="28">
        <v>87.62</v>
      </c>
      <c r="T191" s="28">
        <v>67.400000000000006</v>
      </c>
      <c r="U191" s="28">
        <v>102.3</v>
      </c>
      <c r="V191" s="42">
        <v>63</v>
      </c>
      <c r="W191" s="28">
        <v>0</v>
      </c>
      <c r="X191" s="10" t="s">
        <v>77</v>
      </c>
      <c r="Y191" s="42">
        <v>36</v>
      </c>
      <c r="Z191" s="30" t="s">
        <v>210</v>
      </c>
      <c r="AA191" s="42">
        <v>1481.1</v>
      </c>
      <c r="AB191" s="31" t="s">
        <v>40</v>
      </c>
      <c r="AC191" s="10" t="s">
        <v>72</v>
      </c>
      <c r="AD191" s="10" t="s">
        <v>54</v>
      </c>
      <c r="AE191" s="10" t="s">
        <v>42</v>
      </c>
    </row>
    <row r="192" spans="1:32" s="7" customFormat="1" ht="27.75" hidden="1" customHeight="1" outlineLevel="1" x14ac:dyDescent="0.2">
      <c r="A192" s="20">
        <v>5</v>
      </c>
      <c r="B192" s="21" t="s">
        <v>209</v>
      </c>
      <c r="C192" s="20">
        <v>1</v>
      </c>
      <c r="D192" s="20">
        <v>10</v>
      </c>
      <c r="E192" s="20">
        <v>1986</v>
      </c>
      <c r="F192" s="22" t="s">
        <v>35</v>
      </c>
      <c r="G192" s="20" t="s">
        <v>36</v>
      </c>
      <c r="H192" s="20">
        <v>2</v>
      </c>
      <c r="I192" s="20">
        <v>2</v>
      </c>
      <c r="J192" s="20">
        <v>16</v>
      </c>
      <c r="K192" s="28">
        <v>507.4</v>
      </c>
      <c r="L192" s="39">
        <v>902.4</v>
      </c>
      <c r="M192" s="28">
        <v>965.4</v>
      </c>
      <c r="N192" s="59">
        <f t="shared" si="90"/>
        <v>1075.8</v>
      </c>
      <c r="O192" s="28">
        <v>1159.56</v>
      </c>
      <c r="P192" s="42">
        <v>3548</v>
      </c>
      <c r="Q192" s="28" t="s">
        <v>37</v>
      </c>
      <c r="R192" s="28">
        <v>833</v>
      </c>
      <c r="S192" s="28">
        <v>89.96</v>
      </c>
      <c r="T192" s="28">
        <v>69.2</v>
      </c>
      <c r="U192" s="28">
        <v>104.2</v>
      </c>
      <c r="V192" s="42">
        <v>63</v>
      </c>
      <c r="W192" s="28">
        <v>0</v>
      </c>
      <c r="X192" s="10" t="s">
        <v>52</v>
      </c>
      <c r="Y192" s="42">
        <v>70</v>
      </c>
      <c r="Z192" s="30" t="s">
        <v>211</v>
      </c>
      <c r="AA192" s="42">
        <v>1812.2</v>
      </c>
      <c r="AB192" s="31" t="s">
        <v>40</v>
      </c>
      <c r="AC192" s="10" t="s">
        <v>54</v>
      </c>
      <c r="AD192" s="10" t="s">
        <v>54</v>
      </c>
      <c r="AE192" s="10" t="s">
        <v>47</v>
      </c>
      <c r="AF192" s="32"/>
    </row>
    <row r="193" spans="1:32" s="7" customFormat="1" ht="27.75" hidden="1" customHeight="1" outlineLevel="1" x14ac:dyDescent="0.2">
      <c r="A193" s="20">
        <v>6</v>
      </c>
      <c r="B193" s="21" t="s">
        <v>209</v>
      </c>
      <c r="C193" s="20">
        <v>1</v>
      </c>
      <c r="D193" s="20">
        <v>11</v>
      </c>
      <c r="E193" s="20">
        <v>1986</v>
      </c>
      <c r="F193" s="22" t="s">
        <v>35</v>
      </c>
      <c r="G193" s="20" t="s">
        <v>36</v>
      </c>
      <c r="H193" s="20">
        <v>2</v>
      </c>
      <c r="I193" s="20">
        <v>2</v>
      </c>
      <c r="J193" s="20">
        <v>16</v>
      </c>
      <c r="K193" s="28">
        <v>499.4</v>
      </c>
      <c r="L193" s="39">
        <v>906.2</v>
      </c>
      <c r="M193" s="28">
        <v>969.2</v>
      </c>
      <c r="N193" s="59">
        <f t="shared" si="90"/>
        <v>1083.1000000000001</v>
      </c>
      <c r="O193" s="28">
        <v>1167.46</v>
      </c>
      <c r="P193" s="42">
        <v>3508</v>
      </c>
      <c r="Q193" s="28" t="s">
        <v>37</v>
      </c>
      <c r="R193" s="28">
        <v>774.7</v>
      </c>
      <c r="S193" s="28">
        <v>92.56</v>
      </c>
      <c r="T193" s="28">
        <v>71.2</v>
      </c>
      <c r="U193" s="28">
        <v>105.7</v>
      </c>
      <c r="V193" s="42">
        <v>63</v>
      </c>
      <c r="W193" s="28">
        <v>0</v>
      </c>
      <c r="X193" s="10" t="s">
        <v>38</v>
      </c>
      <c r="Y193" s="42">
        <v>50</v>
      </c>
      <c r="Z193" s="30" t="s">
        <v>210</v>
      </c>
      <c r="AA193" s="42">
        <v>1586.8</v>
      </c>
      <c r="AB193" s="31" t="s">
        <v>40</v>
      </c>
      <c r="AC193" s="10" t="s">
        <v>41</v>
      </c>
      <c r="AD193" s="10"/>
      <c r="AE193" s="10" t="s">
        <v>42</v>
      </c>
      <c r="AF193" s="32"/>
    </row>
    <row r="194" spans="1:32" s="7" customFormat="1" ht="27.75" hidden="1" customHeight="1" outlineLevel="1" x14ac:dyDescent="0.2">
      <c r="A194" s="20">
        <v>7</v>
      </c>
      <c r="B194" s="21" t="s">
        <v>209</v>
      </c>
      <c r="C194" s="20">
        <v>1</v>
      </c>
      <c r="D194" s="20">
        <v>12</v>
      </c>
      <c r="E194" s="20">
        <v>1987</v>
      </c>
      <c r="F194" s="22" t="s">
        <v>35</v>
      </c>
      <c r="G194" s="20" t="s">
        <v>36</v>
      </c>
      <c r="H194" s="20">
        <v>2</v>
      </c>
      <c r="I194" s="20">
        <v>2</v>
      </c>
      <c r="J194" s="20">
        <v>16</v>
      </c>
      <c r="K194" s="28">
        <v>496.6</v>
      </c>
      <c r="L194" s="39">
        <v>896.7</v>
      </c>
      <c r="M194" s="28">
        <v>959.7</v>
      </c>
      <c r="N194" s="59">
        <f t="shared" si="90"/>
        <v>1070</v>
      </c>
      <c r="O194" s="28">
        <v>1153.73</v>
      </c>
      <c r="P194" s="42">
        <v>3544</v>
      </c>
      <c r="Q194" s="28" t="s">
        <v>37</v>
      </c>
      <c r="R194" s="28">
        <v>781.2</v>
      </c>
      <c r="S194" s="28">
        <v>89.83</v>
      </c>
      <c r="T194" s="28">
        <v>69.099999999999994</v>
      </c>
      <c r="U194" s="28">
        <v>104.2</v>
      </c>
      <c r="V194" s="42">
        <v>63</v>
      </c>
      <c r="W194" s="28">
        <v>0</v>
      </c>
      <c r="X194" s="10" t="s">
        <v>38</v>
      </c>
      <c r="Y194" s="42">
        <v>32</v>
      </c>
      <c r="Z194" s="30" t="s">
        <v>210</v>
      </c>
      <c r="AA194" s="42">
        <v>664.5</v>
      </c>
      <c r="AB194" s="31" t="s">
        <v>40</v>
      </c>
      <c r="AC194" s="10" t="s">
        <v>41</v>
      </c>
      <c r="AD194" s="10"/>
      <c r="AE194" s="10" t="s">
        <v>42</v>
      </c>
      <c r="AF194" s="32"/>
    </row>
    <row r="195" spans="1:32" s="7" customFormat="1" ht="27.75" hidden="1" customHeight="1" outlineLevel="1" x14ac:dyDescent="0.2">
      <c r="A195" s="20">
        <v>8</v>
      </c>
      <c r="B195" s="21" t="s">
        <v>209</v>
      </c>
      <c r="C195" s="20">
        <v>1</v>
      </c>
      <c r="D195" s="20">
        <v>15</v>
      </c>
      <c r="E195" s="20">
        <v>1987</v>
      </c>
      <c r="F195" s="22" t="s">
        <v>35</v>
      </c>
      <c r="G195" s="20" t="s">
        <v>36</v>
      </c>
      <c r="H195" s="20">
        <v>2</v>
      </c>
      <c r="I195" s="20">
        <v>2</v>
      </c>
      <c r="J195" s="20">
        <v>16</v>
      </c>
      <c r="K195" s="28">
        <v>505.2</v>
      </c>
      <c r="L195" s="39">
        <v>900.7</v>
      </c>
      <c r="M195" s="28">
        <v>963.7</v>
      </c>
      <c r="N195" s="59">
        <f t="shared" si="90"/>
        <v>1062.8</v>
      </c>
      <c r="O195" s="28">
        <v>1149.2</v>
      </c>
      <c r="P195" s="42">
        <v>3612</v>
      </c>
      <c r="Q195" s="28" t="s">
        <v>37</v>
      </c>
      <c r="R195" s="28">
        <v>781.2</v>
      </c>
      <c r="S195" s="28">
        <v>101.4</v>
      </c>
      <c r="T195" s="28">
        <v>78</v>
      </c>
      <c r="U195" s="28">
        <v>84.1</v>
      </c>
      <c r="V195" s="42">
        <v>63</v>
      </c>
      <c r="W195" s="28">
        <v>0</v>
      </c>
      <c r="X195" s="10" t="s">
        <v>77</v>
      </c>
      <c r="Y195" s="42">
        <v>37</v>
      </c>
      <c r="Z195" s="30" t="s">
        <v>210</v>
      </c>
      <c r="AA195" s="42">
        <v>1378.1</v>
      </c>
      <c r="AB195" s="31" t="s">
        <v>40</v>
      </c>
      <c r="AC195" s="10" t="s">
        <v>72</v>
      </c>
      <c r="AD195" s="10" t="s">
        <v>54</v>
      </c>
      <c r="AE195" s="10" t="s">
        <v>42</v>
      </c>
      <c r="AF195" s="32"/>
    </row>
    <row r="196" spans="1:32" s="7" customFormat="1" ht="27.75" hidden="1" customHeight="1" outlineLevel="1" x14ac:dyDescent="0.2">
      <c r="A196" s="20">
        <v>9</v>
      </c>
      <c r="B196" s="21" t="s">
        <v>209</v>
      </c>
      <c r="C196" s="20">
        <v>1</v>
      </c>
      <c r="D196" s="20">
        <v>16</v>
      </c>
      <c r="E196" s="20">
        <v>1986</v>
      </c>
      <c r="F196" s="22" t="s">
        <v>35</v>
      </c>
      <c r="G196" s="20" t="s">
        <v>36</v>
      </c>
      <c r="H196" s="20">
        <v>2</v>
      </c>
      <c r="I196" s="20">
        <v>2</v>
      </c>
      <c r="J196" s="20">
        <v>16</v>
      </c>
      <c r="K196" s="28">
        <v>492.1</v>
      </c>
      <c r="L196" s="39">
        <v>886.9</v>
      </c>
      <c r="M196" s="28">
        <v>949.9</v>
      </c>
      <c r="N196" s="59">
        <f t="shared" si="90"/>
        <v>1056.8999999999999</v>
      </c>
      <c r="O196" s="28">
        <v>1140.8699999999999</v>
      </c>
      <c r="P196" s="42">
        <v>3496</v>
      </c>
      <c r="Q196" s="28" t="s">
        <v>37</v>
      </c>
      <c r="R196" s="28">
        <v>769.6</v>
      </c>
      <c r="S196" s="28">
        <v>90.87</v>
      </c>
      <c r="T196" s="28">
        <v>69.900000000000006</v>
      </c>
      <c r="U196" s="28">
        <v>100.1</v>
      </c>
      <c r="V196" s="42">
        <v>63</v>
      </c>
      <c r="W196" s="28">
        <v>0</v>
      </c>
      <c r="X196" s="10" t="s">
        <v>52</v>
      </c>
      <c r="Y196" s="42">
        <v>30</v>
      </c>
      <c r="Z196" s="30" t="s">
        <v>210</v>
      </c>
      <c r="AA196" s="42">
        <v>1493.1</v>
      </c>
      <c r="AB196" s="31" t="s">
        <v>40</v>
      </c>
      <c r="AC196" s="10" t="s">
        <v>54</v>
      </c>
      <c r="AD196" s="10"/>
      <c r="AE196" s="10" t="s">
        <v>42</v>
      </c>
      <c r="AF196" s="32"/>
    </row>
    <row r="197" spans="1:32" s="7" customFormat="1" ht="27.75" hidden="1" customHeight="1" outlineLevel="1" x14ac:dyDescent="0.2">
      <c r="A197" s="20">
        <v>10</v>
      </c>
      <c r="B197" s="21" t="s">
        <v>209</v>
      </c>
      <c r="C197" s="20">
        <v>1</v>
      </c>
      <c r="D197" s="20">
        <v>17</v>
      </c>
      <c r="E197" s="20">
        <v>1987</v>
      </c>
      <c r="F197" s="22" t="s">
        <v>35</v>
      </c>
      <c r="G197" s="20" t="s">
        <v>36</v>
      </c>
      <c r="H197" s="20">
        <v>2</v>
      </c>
      <c r="I197" s="20">
        <v>2</v>
      </c>
      <c r="J197" s="20">
        <v>16</v>
      </c>
      <c r="K197" s="28">
        <v>495.6</v>
      </c>
      <c r="L197" s="39">
        <v>900</v>
      </c>
      <c r="M197" s="28">
        <v>963</v>
      </c>
      <c r="N197" s="59">
        <f t="shared" si="90"/>
        <v>1070.7</v>
      </c>
      <c r="O197" s="28">
        <v>1159.98</v>
      </c>
      <c r="P197" s="42">
        <v>3529</v>
      </c>
      <c r="Q197" s="28" t="s">
        <v>37</v>
      </c>
      <c r="R197" s="28">
        <v>777.8</v>
      </c>
      <c r="S197" s="28">
        <v>113.88</v>
      </c>
      <c r="T197" s="28">
        <v>87.6</v>
      </c>
      <c r="U197" s="28">
        <v>83.1</v>
      </c>
      <c r="V197" s="42">
        <v>63</v>
      </c>
      <c r="W197" s="28">
        <v>0</v>
      </c>
      <c r="X197" s="10" t="s">
        <v>52</v>
      </c>
      <c r="Y197" s="42">
        <v>47</v>
      </c>
      <c r="Z197" s="30" t="s">
        <v>210</v>
      </c>
      <c r="AA197" s="42">
        <v>1594.6</v>
      </c>
      <c r="AB197" s="31" t="s">
        <v>40</v>
      </c>
      <c r="AC197" s="10" t="s">
        <v>54</v>
      </c>
      <c r="AD197" s="10"/>
      <c r="AE197" s="10" t="s">
        <v>42</v>
      </c>
      <c r="AF197" s="32"/>
    </row>
    <row r="198" spans="1:32" s="7" customFormat="1" ht="27.75" hidden="1" customHeight="1" outlineLevel="1" x14ac:dyDescent="0.2">
      <c r="A198" s="20">
        <v>11</v>
      </c>
      <c r="B198" s="21" t="s">
        <v>209</v>
      </c>
      <c r="C198" s="20">
        <v>1</v>
      </c>
      <c r="D198" s="20">
        <v>18</v>
      </c>
      <c r="E198" s="20">
        <v>1986</v>
      </c>
      <c r="F198" s="22" t="s">
        <v>35</v>
      </c>
      <c r="G198" s="20" t="s">
        <v>36</v>
      </c>
      <c r="H198" s="20">
        <v>2</v>
      </c>
      <c r="I198" s="20">
        <v>2</v>
      </c>
      <c r="J198" s="20">
        <v>16</v>
      </c>
      <c r="K198" s="28">
        <v>494</v>
      </c>
      <c r="L198" s="39">
        <v>893.4</v>
      </c>
      <c r="M198" s="28">
        <v>956.4</v>
      </c>
      <c r="N198" s="59">
        <f t="shared" si="90"/>
        <v>1065.0999999999999</v>
      </c>
      <c r="O198" s="28">
        <v>1149.28</v>
      </c>
      <c r="P198" s="42">
        <v>3503</v>
      </c>
      <c r="Q198" s="28" t="s">
        <v>37</v>
      </c>
      <c r="R198" s="28">
        <v>771.2</v>
      </c>
      <c r="S198" s="28">
        <v>91.78</v>
      </c>
      <c r="T198" s="28">
        <v>70.599999999999994</v>
      </c>
      <c r="U198" s="28">
        <v>101.1</v>
      </c>
      <c r="V198" s="42">
        <v>63</v>
      </c>
      <c r="W198" s="28">
        <v>0</v>
      </c>
      <c r="X198" s="10" t="s">
        <v>52</v>
      </c>
      <c r="Y198" s="42">
        <v>28</v>
      </c>
      <c r="Z198" s="30" t="s">
        <v>210</v>
      </c>
      <c r="AA198" s="42">
        <v>920.1</v>
      </c>
      <c r="AB198" s="31" t="s">
        <v>40</v>
      </c>
      <c r="AC198" s="10" t="s">
        <v>54</v>
      </c>
      <c r="AD198" s="10"/>
      <c r="AE198" s="10" t="s">
        <v>42</v>
      </c>
      <c r="AF198" s="32"/>
    </row>
    <row r="199" spans="1:32" s="7" customFormat="1" ht="27.75" hidden="1" customHeight="1" outlineLevel="1" x14ac:dyDescent="0.2">
      <c r="A199" s="20">
        <v>12</v>
      </c>
      <c r="B199" s="21" t="s">
        <v>209</v>
      </c>
      <c r="C199" s="20">
        <v>1</v>
      </c>
      <c r="D199" s="20">
        <v>19</v>
      </c>
      <c r="E199" s="20">
        <v>1986</v>
      </c>
      <c r="F199" s="22" t="s">
        <v>35</v>
      </c>
      <c r="G199" s="20" t="s">
        <v>36</v>
      </c>
      <c r="H199" s="20">
        <v>2</v>
      </c>
      <c r="I199" s="20">
        <v>2</v>
      </c>
      <c r="J199" s="20">
        <v>16</v>
      </c>
      <c r="K199" s="28">
        <v>495.7</v>
      </c>
      <c r="L199" s="39">
        <v>901.4</v>
      </c>
      <c r="M199" s="28">
        <v>964.4</v>
      </c>
      <c r="N199" s="59">
        <f t="shared" si="90"/>
        <v>1071.2</v>
      </c>
      <c r="O199" s="28">
        <v>1161.05</v>
      </c>
      <c r="P199" s="42">
        <v>3501</v>
      </c>
      <c r="Q199" s="28" t="s">
        <v>37</v>
      </c>
      <c r="R199" s="28">
        <v>771.2</v>
      </c>
      <c r="S199" s="28">
        <v>116.35</v>
      </c>
      <c r="T199" s="28">
        <v>89.5</v>
      </c>
      <c r="U199" s="28">
        <v>80.3</v>
      </c>
      <c r="V199" s="42">
        <v>63</v>
      </c>
      <c r="W199" s="28">
        <v>0</v>
      </c>
      <c r="X199" s="10" t="s">
        <v>188</v>
      </c>
      <c r="Y199" s="42">
        <v>32</v>
      </c>
      <c r="Z199" s="30" t="s">
        <v>210</v>
      </c>
      <c r="AA199" s="42">
        <v>1515.7</v>
      </c>
      <c r="AB199" s="31" t="s">
        <v>40</v>
      </c>
      <c r="AC199" s="10" t="s">
        <v>54</v>
      </c>
      <c r="AD199" s="10" t="s">
        <v>189</v>
      </c>
      <c r="AE199" s="10" t="s">
        <v>42</v>
      </c>
      <c r="AF199" s="32"/>
    </row>
    <row r="200" spans="1:32" s="7" customFormat="1" ht="27.75" hidden="1" customHeight="1" outlineLevel="1" x14ac:dyDescent="0.2">
      <c r="A200" s="20">
        <v>13</v>
      </c>
      <c r="B200" s="21" t="s">
        <v>209</v>
      </c>
      <c r="C200" s="20">
        <v>1</v>
      </c>
      <c r="D200" s="20">
        <v>20</v>
      </c>
      <c r="E200" s="20">
        <v>1986</v>
      </c>
      <c r="F200" s="22" t="s">
        <v>35</v>
      </c>
      <c r="G200" s="20" t="s">
        <v>36</v>
      </c>
      <c r="H200" s="20">
        <v>2</v>
      </c>
      <c r="I200" s="20">
        <v>2</v>
      </c>
      <c r="J200" s="20">
        <v>16</v>
      </c>
      <c r="K200" s="28">
        <v>494.6</v>
      </c>
      <c r="L200" s="39">
        <v>895.6</v>
      </c>
      <c r="M200" s="28">
        <v>958.6</v>
      </c>
      <c r="N200" s="59">
        <f t="shared" si="90"/>
        <v>1066.9000000000001</v>
      </c>
      <c r="O200" s="28">
        <v>1150.75</v>
      </c>
      <c r="P200" s="42">
        <v>3506</v>
      </c>
      <c r="Q200" s="28" t="s">
        <v>37</v>
      </c>
      <c r="R200" s="28">
        <v>773.1</v>
      </c>
      <c r="S200" s="28">
        <v>90.35</v>
      </c>
      <c r="T200" s="28">
        <v>69.5</v>
      </c>
      <c r="U200" s="28">
        <v>101.8</v>
      </c>
      <c r="V200" s="42">
        <v>63</v>
      </c>
      <c r="W200" s="28">
        <v>0</v>
      </c>
      <c r="X200" s="10" t="s">
        <v>77</v>
      </c>
      <c r="Y200" s="42">
        <v>34</v>
      </c>
      <c r="Z200" s="30" t="s">
        <v>210</v>
      </c>
      <c r="AA200" s="42">
        <v>1014.1</v>
      </c>
      <c r="AB200" s="31" t="s">
        <v>40</v>
      </c>
      <c r="AC200" s="10" t="s">
        <v>72</v>
      </c>
      <c r="AD200" s="10" t="s">
        <v>54</v>
      </c>
      <c r="AE200" s="10" t="s">
        <v>42</v>
      </c>
      <c r="AF200" s="32"/>
    </row>
    <row r="201" spans="1:32" s="7" customFormat="1" ht="27.75" hidden="1" customHeight="1" outlineLevel="1" x14ac:dyDescent="0.2">
      <c r="A201" s="20">
        <v>14</v>
      </c>
      <c r="B201" s="21" t="s">
        <v>209</v>
      </c>
      <c r="C201" s="20">
        <v>1</v>
      </c>
      <c r="D201" s="20">
        <v>21</v>
      </c>
      <c r="E201" s="20">
        <v>1986</v>
      </c>
      <c r="F201" s="22" t="s">
        <v>35</v>
      </c>
      <c r="G201" s="20" t="s">
        <v>36</v>
      </c>
      <c r="H201" s="20">
        <v>2</v>
      </c>
      <c r="I201" s="20">
        <v>2</v>
      </c>
      <c r="J201" s="20">
        <v>16</v>
      </c>
      <c r="K201" s="28">
        <v>497.6</v>
      </c>
      <c r="L201" s="39">
        <v>904.1</v>
      </c>
      <c r="M201" s="28">
        <v>967.1</v>
      </c>
      <c r="N201" s="59">
        <f t="shared" si="90"/>
        <v>1074.5</v>
      </c>
      <c r="O201" s="28">
        <v>1161.5</v>
      </c>
      <c r="P201" s="42">
        <v>3503</v>
      </c>
      <c r="Q201" s="28" t="s">
        <v>37</v>
      </c>
      <c r="R201" s="28">
        <v>773.1</v>
      </c>
      <c r="S201" s="28">
        <v>104</v>
      </c>
      <c r="T201" s="28">
        <v>80</v>
      </c>
      <c r="U201" s="28">
        <v>90.4</v>
      </c>
      <c r="V201" s="42">
        <v>63</v>
      </c>
      <c r="W201" s="28">
        <v>0</v>
      </c>
      <c r="X201" s="10" t="s">
        <v>52</v>
      </c>
      <c r="Y201" s="42">
        <v>34</v>
      </c>
      <c r="Z201" s="30" t="s">
        <v>210</v>
      </c>
      <c r="AA201" s="42">
        <v>1276.3</v>
      </c>
      <c r="AB201" s="31" t="s">
        <v>40</v>
      </c>
      <c r="AC201" s="10" t="s">
        <v>54</v>
      </c>
      <c r="AD201" s="10" t="s">
        <v>54</v>
      </c>
      <c r="AE201" s="10" t="s">
        <v>42</v>
      </c>
      <c r="AF201" s="32"/>
    </row>
    <row r="202" spans="1:32" s="7" customFormat="1" ht="27.75" hidden="1" customHeight="1" outlineLevel="1" x14ac:dyDescent="0.2">
      <c r="A202" s="20">
        <v>15</v>
      </c>
      <c r="B202" s="21" t="s">
        <v>209</v>
      </c>
      <c r="C202" s="20">
        <v>1</v>
      </c>
      <c r="D202" s="20">
        <v>22</v>
      </c>
      <c r="E202" s="20">
        <v>1986</v>
      </c>
      <c r="F202" s="22" t="s">
        <v>35</v>
      </c>
      <c r="G202" s="20" t="s">
        <v>36</v>
      </c>
      <c r="H202" s="20">
        <v>2</v>
      </c>
      <c r="I202" s="20">
        <v>2</v>
      </c>
      <c r="J202" s="20">
        <v>16</v>
      </c>
      <c r="K202" s="28">
        <v>491</v>
      </c>
      <c r="L202" s="39">
        <v>892.1</v>
      </c>
      <c r="M202" s="28">
        <v>955.1</v>
      </c>
      <c r="N202" s="59">
        <f t="shared" si="90"/>
        <v>1086.8</v>
      </c>
      <c r="O202" s="28">
        <v>1176.6199999999999</v>
      </c>
      <c r="P202" s="42">
        <v>3490</v>
      </c>
      <c r="Q202" s="28" t="s">
        <v>37</v>
      </c>
      <c r="R202" s="28">
        <v>768.2</v>
      </c>
      <c r="S202" s="28">
        <v>116.22</v>
      </c>
      <c r="T202" s="28">
        <v>89.4</v>
      </c>
      <c r="U202" s="28">
        <v>105.3</v>
      </c>
      <c r="V202" s="42">
        <v>63</v>
      </c>
      <c r="W202" s="28">
        <v>0</v>
      </c>
      <c r="X202" s="10" t="s">
        <v>38</v>
      </c>
      <c r="Y202" s="42">
        <v>35</v>
      </c>
      <c r="Z202" s="30" t="s">
        <v>210</v>
      </c>
      <c r="AA202" s="42">
        <v>1452.5</v>
      </c>
      <c r="AB202" s="31" t="s">
        <v>40</v>
      </c>
      <c r="AC202" s="10" t="s">
        <v>41</v>
      </c>
      <c r="AD202" s="10"/>
      <c r="AE202" s="10" t="s">
        <v>42</v>
      </c>
      <c r="AF202" s="32"/>
    </row>
    <row r="203" spans="1:32" s="7" customFormat="1" ht="27.75" hidden="1" customHeight="1" outlineLevel="1" x14ac:dyDescent="0.2">
      <c r="A203" s="20">
        <v>16</v>
      </c>
      <c r="B203" s="21" t="s">
        <v>209</v>
      </c>
      <c r="C203" s="20">
        <v>1</v>
      </c>
      <c r="D203" s="20">
        <v>23</v>
      </c>
      <c r="E203" s="20">
        <v>1986</v>
      </c>
      <c r="F203" s="22" t="s">
        <v>35</v>
      </c>
      <c r="G203" s="20" t="s">
        <v>36</v>
      </c>
      <c r="H203" s="20">
        <v>2</v>
      </c>
      <c r="I203" s="20">
        <v>2</v>
      </c>
      <c r="J203" s="20">
        <v>16</v>
      </c>
      <c r="K203" s="28">
        <v>496.8</v>
      </c>
      <c r="L203" s="39">
        <v>905.9</v>
      </c>
      <c r="M203" s="28">
        <v>968.9</v>
      </c>
      <c r="N203" s="59">
        <f t="shared" si="90"/>
        <v>1077.1999999999998</v>
      </c>
      <c r="O203" s="28">
        <v>1161.1400000000001</v>
      </c>
      <c r="P203" s="42">
        <v>3559</v>
      </c>
      <c r="Q203" s="28" t="s">
        <v>37</v>
      </c>
      <c r="R203" s="28">
        <v>781.2</v>
      </c>
      <c r="S203" s="28">
        <v>90.74</v>
      </c>
      <c r="T203" s="28">
        <v>69.8</v>
      </c>
      <c r="U203" s="28">
        <v>101.5</v>
      </c>
      <c r="V203" s="42">
        <v>63</v>
      </c>
      <c r="W203" s="28">
        <v>0</v>
      </c>
      <c r="X203" s="10" t="s">
        <v>38</v>
      </c>
      <c r="Y203" s="42">
        <v>30</v>
      </c>
      <c r="Z203" s="30" t="s">
        <v>210</v>
      </c>
      <c r="AA203" s="42">
        <v>1525.7</v>
      </c>
      <c r="AB203" s="31" t="s">
        <v>40</v>
      </c>
      <c r="AC203" s="10" t="s">
        <v>41</v>
      </c>
      <c r="AD203" s="10"/>
      <c r="AE203" s="10" t="s">
        <v>42</v>
      </c>
      <c r="AF203" s="32"/>
    </row>
    <row r="204" spans="1:32" s="7" customFormat="1" ht="27.75" hidden="1" customHeight="1" outlineLevel="1" x14ac:dyDescent="0.2">
      <c r="A204" s="20">
        <v>17</v>
      </c>
      <c r="B204" s="21" t="s">
        <v>209</v>
      </c>
      <c r="C204" s="20">
        <v>1</v>
      </c>
      <c r="D204" s="20">
        <v>25</v>
      </c>
      <c r="E204" s="20">
        <v>1986</v>
      </c>
      <c r="F204" s="38" t="s">
        <v>35</v>
      </c>
      <c r="G204" s="23" t="s">
        <v>36</v>
      </c>
      <c r="H204" s="20">
        <v>2</v>
      </c>
      <c r="I204" s="20">
        <v>2</v>
      </c>
      <c r="J204" s="20">
        <v>16</v>
      </c>
      <c r="K204" s="28">
        <v>502.4</v>
      </c>
      <c r="L204" s="39">
        <v>907.1</v>
      </c>
      <c r="M204" s="28">
        <v>939.5</v>
      </c>
      <c r="N204" s="59">
        <f t="shared" si="90"/>
        <v>1080.5</v>
      </c>
      <c r="O204" s="28">
        <v>1139.2</v>
      </c>
      <c r="P204" s="42">
        <v>3483</v>
      </c>
      <c r="Q204" s="28" t="s">
        <v>37</v>
      </c>
      <c r="R204" s="28">
        <v>763.3</v>
      </c>
      <c r="S204" s="28">
        <v>114</v>
      </c>
      <c r="T204" s="28">
        <v>87.7</v>
      </c>
      <c r="U204" s="28">
        <v>85.7</v>
      </c>
      <c r="V204" s="28">
        <v>32.4</v>
      </c>
      <c r="W204" s="28">
        <v>0</v>
      </c>
      <c r="X204" s="10" t="s">
        <v>52</v>
      </c>
      <c r="Y204" s="42">
        <v>34</v>
      </c>
      <c r="Z204" s="30" t="s">
        <v>210</v>
      </c>
      <c r="AA204" s="42">
        <v>1360.65</v>
      </c>
      <c r="AB204" s="97" t="s">
        <v>40</v>
      </c>
      <c r="AC204" s="10" t="s">
        <v>54</v>
      </c>
      <c r="AD204" s="10" t="s">
        <v>54</v>
      </c>
      <c r="AE204" s="38" t="s">
        <v>42</v>
      </c>
      <c r="AF204" s="32"/>
    </row>
    <row r="205" spans="1:32" s="7" customFormat="1" ht="27.75" hidden="1" customHeight="1" outlineLevel="1" x14ac:dyDescent="0.2">
      <c r="A205" s="20">
        <v>18</v>
      </c>
      <c r="B205" s="21" t="s">
        <v>209</v>
      </c>
      <c r="C205" s="20">
        <v>1</v>
      </c>
      <c r="D205" s="20">
        <v>27</v>
      </c>
      <c r="E205" s="20">
        <v>1985</v>
      </c>
      <c r="F205" s="22" t="s">
        <v>35</v>
      </c>
      <c r="G205" s="20" t="s">
        <v>36</v>
      </c>
      <c r="H205" s="20">
        <v>2</v>
      </c>
      <c r="I205" s="20">
        <v>2</v>
      </c>
      <c r="J205" s="20">
        <v>16</v>
      </c>
      <c r="K205" s="28">
        <v>495.2</v>
      </c>
      <c r="L205" s="39">
        <v>903.5</v>
      </c>
      <c r="M205" s="28">
        <v>966.5</v>
      </c>
      <c r="N205" s="59">
        <f t="shared" si="90"/>
        <v>1078.8</v>
      </c>
      <c r="O205" s="28">
        <v>1162.71</v>
      </c>
      <c r="P205" s="42">
        <v>3398</v>
      </c>
      <c r="Q205" s="28" t="s">
        <v>37</v>
      </c>
      <c r="R205" s="28">
        <v>750.6</v>
      </c>
      <c r="S205" s="28">
        <v>90.61</v>
      </c>
      <c r="T205" s="28">
        <v>69.7</v>
      </c>
      <c r="U205" s="28">
        <v>105.6</v>
      </c>
      <c r="V205" s="42">
        <v>63</v>
      </c>
      <c r="W205" s="28">
        <v>0</v>
      </c>
      <c r="X205" s="98" t="s">
        <v>77</v>
      </c>
      <c r="Y205" s="42">
        <v>40</v>
      </c>
      <c r="Z205" s="30" t="s">
        <v>210</v>
      </c>
      <c r="AA205" s="42">
        <v>1505</v>
      </c>
      <c r="AB205" s="31" t="s">
        <v>40</v>
      </c>
      <c r="AC205" s="10" t="s">
        <v>72</v>
      </c>
      <c r="AD205" s="10"/>
      <c r="AE205" s="10" t="s">
        <v>42</v>
      </c>
      <c r="AF205" s="32"/>
    </row>
    <row r="206" spans="1:32" s="7" customFormat="1" ht="27.75" hidden="1" customHeight="1" outlineLevel="1" x14ac:dyDescent="0.2">
      <c r="A206" s="20">
        <v>19</v>
      </c>
      <c r="B206" s="21" t="s">
        <v>209</v>
      </c>
      <c r="C206" s="20">
        <v>1</v>
      </c>
      <c r="D206" s="20">
        <v>29</v>
      </c>
      <c r="E206" s="20">
        <v>1985</v>
      </c>
      <c r="F206" s="22" t="s">
        <v>35</v>
      </c>
      <c r="G206" s="20" t="s">
        <v>36</v>
      </c>
      <c r="H206" s="20">
        <v>2</v>
      </c>
      <c r="I206" s="20">
        <v>2</v>
      </c>
      <c r="J206" s="20">
        <v>16</v>
      </c>
      <c r="K206" s="28">
        <v>496.8</v>
      </c>
      <c r="L206" s="39">
        <v>907.9</v>
      </c>
      <c r="M206" s="28">
        <v>940.3</v>
      </c>
      <c r="N206" s="59">
        <f t="shared" si="90"/>
        <v>1146</v>
      </c>
      <c r="O206" s="28">
        <v>1198.5999999999999</v>
      </c>
      <c r="P206" s="42">
        <v>3523</v>
      </c>
      <c r="Q206" s="28" t="s">
        <v>37</v>
      </c>
      <c r="R206" s="28">
        <v>760</v>
      </c>
      <c r="S206" s="28">
        <v>87.6</v>
      </c>
      <c r="T206" s="28">
        <v>67.400000000000006</v>
      </c>
      <c r="U206" s="28">
        <v>170.7</v>
      </c>
      <c r="V206" s="28">
        <v>32.4</v>
      </c>
      <c r="W206" s="28">
        <v>0</v>
      </c>
      <c r="X206" s="10" t="s">
        <v>52</v>
      </c>
      <c r="Y206" s="42">
        <v>28</v>
      </c>
      <c r="Z206" s="30" t="s">
        <v>212</v>
      </c>
      <c r="AA206" s="42">
        <v>1361.85</v>
      </c>
      <c r="AB206" s="31" t="s">
        <v>40</v>
      </c>
      <c r="AC206" s="10" t="s">
        <v>54</v>
      </c>
      <c r="AD206" s="10"/>
      <c r="AE206" s="10" t="s">
        <v>42</v>
      </c>
      <c r="AF206" s="32"/>
    </row>
    <row r="207" spans="1:32" s="7" customFormat="1" ht="27.75" hidden="1" customHeight="1" outlineLevel="1" x14ac:dyDescent="0.2">
      <c r="A207" s="20">
        <v>20</v>
      </c>
      <c r="B207" s="21" t="s">
        <v>209</v>
      </c>
      <c r="C207" s="20">
        <v>1</v>
      </c>
      <c r="D207" s="20">
        <v>30</v>
      </c>
      <c r="E207" s="20">
        <v>1986</v>
      </c>
      <c r="F207" s="22" t="s">
        <v>35</v>
      </c>
      <c r="G207" s="20" t="s">
        <v>36</v>
      </c>
      <c r="H207" s="20">
        <v>2</v>
      </c>
      <c r="I207" s="20">
        <v>2</v>
      </c>
      <c r="J207" s="20">
        <v>16</v>
      </c>
      <c r="K207" s="28">
        <v>491.9</v>
      </c>
      <c r="L207" s="39">
        <v>893.5</v>
      </c>
      <c r="M207" s="28">
        <v>956.5</v>
      </c>
      <c r="N207" s="59">
        <f t="shared" si="90"/>
        <v>1065.5999999999999</v>
      </c>
      <c r="O207" s="28">
        <v>1150.8900000000001</v>
      </c>
      <c r="P207" s="42">
        <v>3528</v>
      </c>
      <c r="Q207" s="28" t="s">
        <v>37</v>
      </c>
      <c r="R207" s="28">
        <v>778.7</v>
      </c>
      <c r="S207" s="28">
        <v>96.59</v>
      </c>
      <c r="T207" s="28">
        <v>74.3</v>
      </c>
      <c r="U207" s="28">
        <v>97.8</v>
      </c>
      <c r="V207" s="42">
        <v>63</v>
      </c>
      <c r="W207" s="28">
        <v>0</v>
      </c>
      <c r="X207" s="10" t="s">
        <v>38</v>
      </c>
      <c r="Y207" s="42">
        <v>34</v>
      </c>
      <c r="Z207" s="30" t="s">
        <v>210</v>
      </c>
      <c r="AA207" s="42">
        <v>1271.2</v>
      </c>
      <c r="AB207" s="31" t="s">
        <v>40</v>
      </c>
      <c r="AC207" s="10" t="s">
        <v>41</v>
      </c>
      <c r="AD207" s="10"/>
      <c r="AE207" s="10" t="s">
        <v>42</v>
      </c>
      <c r="AF207" s="32"/>
    </row>
    <row r="208" spans="1:32" s="7" customFormat="1" ht="27.75" hidden="1" customHeight="1" outlineLevel="1" x14ac:dyDescent="0.2">
      <c r="A208" s="20">
        <v>21</v>
      </c>
      <c r="B208" s="21" t="s">
        <v>209</v>
      </c>
      <c r="C208" s="20">
        <v>1</v>
      </c>
      <c r="D208" s="20">
        <v>31</v>
      </c>
      <c r="E208" s="20">
        <v>1983</v>
      </c>
      <c r="F208" s="22" t="s">
        <v>35</v>
      </c>
      <c r="G208" s="20" t="s">
        <v>36</v>
      </c>
      <c r="H208" s="20">
        <v>2</v>
      </c>
      <c r="I208" s="20">
        <v>2</v>
      </c>
      <c r="J208" s="20">
        <v>16</v>
      </c>
      <c r="K208" s="28">
        <v>497.5</v>
      </c>
      <c r="L208" s="39">
        <v>908.7</v>
      </c>
      <c r="M208" s="28">
        <v>971.7</v>
      </c>
      <c r="N208" s="59">
        <f t="shared" si="90"/>
        <v>1084.2</v>
      </c>
      <c r="O208" s="28">
        <v>1171.47</v>
      </c>
      <c r="P208" s="42">
        <v>3501</v>
      </c>
      <c r="Q208" s="28" t="s">
        <v>37</v>
      </c>
      <c r="R208" s="28">
        <v>777</v>
      </c>
      <c r="S208" s="28">
        <v>105.17</v>
      </c>
      <c r="T208" s="28">
        <v>80.900000000000006</v>
      </c>
      <c r="U208" s="28">
        <v>94.6</v>
      </c>
      <c r="V208" s="42">
        <v>63</v>
      </c>
      <c r="W208" s="28">
        <v>0</v>
      </c>
      <c r="X208" s="10" t="s">
        <v>38</v>
      </c>
      <c r="Y208" s="42">
        <v>39</v>
      </c>
      <c r="Z208" s="30" t="s">
        <v>210</v>
      </c>
      <c r="AA208" s="42">
        <v>1431.6</v>
      </c>
      <c r="AB208" s="31" t="s">
        <v>40</v>
      </c>
      <c r="AC208" s="10" t="s">
        <v>41</v>
      </c>
      <c r="AD208" s="10"/>
      <c r="AE208" s="10" t="s">
        <v>42</v>
      </c>
      <c r="AF208" s="32"/>
    </row>
    <row r="209" spans="1:32" s="7" customFormat="1" ht="30" hidden="1" customHeight="1" outlineLevel="1" x14ac:dyDescent="0.2">
      <c r="A209" s="20">
        <v>22</v>
      </c>
      <c r="B209" s="21" t="s">
        <v>209</v>
      </c>
      <c r="C209" s="20">
        <v>1</v>
      </c>
      <c r="D209" s="20">
        <v>32</v>
      </c>
      <c r="E209" s="20">
        <v>1984</v>
      </c>
      <c r="F209" s="22" t="s">
        <v>35</v>
      </c>
      <c r="G209" s="20" t="s">
        <v>36</v>
      </c>
      <c r="H209" s="20">
        <v>2</v>
      </c>
      <c r="I209" s="20">
        <v>2</v>
      </c>
      <c r="J209" s="20">
        <v>16</v>
      </c>
      <c r="K209" s="28">
        <v>497.7</v>
      </c>
      <c r="L209" s="39">
        <v>900.8</v>
      </c>
      <c r="M209" s="28">
        <v>963.8</v>
      </c>
      <c r="N209" s="59">
        <f t="shared" si="90"/>
        <v>1076.7</v>
      </c>
      <c r="O209" s="28">
        <v>1160.8499999999999</v>
      </c>
      <c r="P209" s="42">
        <v>3533</v>
      </c>
      <c r="Q209" s="28" t="s">
        <v>37</v>
      </c>
      <c r="R209" s="28">
        <v>777.9</v>
      </c>
      <c r="S209" s="28">
        <v>91.65</v>
      </c>
      <c r="T209" s="28">
        <v>70.5</v>
      </c>
      <c r="U209" s="28">
        <v>105.4</v>
      </c>
      <c r="V209" s="42">
        <v>63</v>
      </c>
      <c r="W209" s="28">
        <v>0</v>
      </c>
      <c r="X209" s="10" t="s">
        <v>38</v>
      </c>
      <c r="Y209" s="42">
        <v>38</v>
      </c>
      <c r="Z209" s="30" t="s">
        <v>210</v>
      </c>
      <c r="AA209" s="42">
        <v>1484.2</v>
      </c>
      <c r="AB209" s="31" t="s">
        <v>40</v>
      </c>
      <c r="AC209" s="10" t="s">
        <v>41</v>
      </c>
      <c r="AD209" s="10"/>
      <c r="AE209" s="10" t="s">
        <v>42</v>
      </c>
      <c r="AF209" s="32"/>
    </row>
    <row r="210" spans="1:32" s="7" customFormat="1" ht="27.75" hidden="1" customHeight="1" outlineLevel="1" x14ac:dyDescent="0.2">
      <c r="A210" s="20">
        <v>23</v>
      </c>
      <c r="B210" s="21" t="s">
        <v>209</v>
      </c>
      <c r="C210" s="20">
        <v>1</v>
      </c>
      <c r="D210" s="20">
        <v>33</v>
      </c>
      <c r="E210" s="20">
        <v>1986</v>
      </c>
      <c r="F210" s="22" t="s">
        <v>35</v>
      </c>
      <c r="G210" s="20" t="s">
        <v>36</v>
      </c>
      <c r="H210" s="20">
        <v>2</v>
      </c>
      <c r="I210" s="20">
        <v>2</v>
      </c>
      <c r="J210" s="20">
        <v>16</v>
      </c>
      <c r="K210" s="28">
        <v>504.2</v>
      </c>
      <c r="L210" s="39">
        <v>908.3</v>
      </c>
      <c r="M210" s="28">
        <v>971.3</v>
      </c>
      <c r="N210" s="59">
        <f t="shared" si="90"/>
        <v>1065</v>
      </c>
      <c r="O210" s="28">
        <v>1145.9100000000001</v>
      </c>
      <c r="P210" s="42">
        <v>3633</v>
      </c>
      <c r="Q210" s="28" t="s">
        <v>37</v>
      </c>
      <c r="R210" s="28">
        <v>848.6</v>
      </c>
      <c r="S210" s="28">
        <v>77.61</v>
      </c>
      <c r="T210" s="28">
        <v>59.7</v>
      </c>
      <c r="U210" s="28">
        <v>97</v>
      </c>
      <c r="V210" s="42">
        <v>63</v>
      </c>
      <c r="W210" s="28">
        <v>0</v>
      </c>
      <c r="X210" s="10" t="s">
        <v>188</v>
      </c>
      <c r="Y210" s="42">
        <v>36</v>
      </c>
      <c r="Z210" s="30" t="s">
        <v>210</v>
      </c>
      <c r="AA210" s="42">
        <v>1279.8</v>
      </c>
      <c r="AB210" s="31" t="s">
        <v>40</v>
      </c>
      <c r="AC210" s="10" t="s">
        <v>54</v>
      </c>
      <c r="AD210" s="10"/>
      <c r="AE210" s="10" t="s">
        <v>42</v>
      </c>
    </row>
    <row r="211" spans="1:32" s="7" customFormat="1" ht="47.25" hidden="1" customHeight="1" outlineLevel="1" x14ac:dyDescent="0.2">
      <c r="A211" s="20">
        <v>24</v>
      </c>
      <c r="B211" s="21" t="s">
        <v>209</v>
      </c>
      <c r="C211" s="20">
        <v>1</v>
      </c>
      <c r="D211" s="20">
        <v>34</v>
      </c>
      <c r="E211" s="20">
        <v>1985</v>
      </c>
      <c r="F211" s="22" t="s">
        <v>35</v>
      </c>
      <c r="G211" s="20" t="s">
        <v>36</v>
      </c>
      <c r="H211" s="20">
        <v>1</v>
      </c>
      <c r="I211" s="20">
        <v>2</v>
      </c>
      <c r="J211" s="20">
        <v>8</v>
      </c>
      <c r="K211" s="28">
        <v>248.3</v>
      </c>
      <c r="L211" s="39">
        <v>453.4</v>
      </c>
      <c r="M211" s="28">
        <v>484.9</v>
      </c>
      <c r="N211" s="59">
        <f t="shared" si="90"/>
        <v>538.6</v>
      </c>
      <c r="O211" s="28">
        <v>580.6</v>
      </c>
      <c r="P211" s="42">
        <v>1776.5</v>
      </c>
      <c r="Q211" s="28" t="s">
        <v>37</v>
      </c>
      <c r="R211" s="28">
        <v>402.2</v>
      </c>
      <c r="S211" s="28">
        <v>45.5</v>
      </c>
      <c r="T211" s="28">
        <v>35</v>
      </c>
      <c r="U211" s="28">
        <v>50.2</v>
      </c>
      <c r="V211" s="42">
        <v>31.5</v>
      </c>
      <c r="W211" s="28">
        <v>0</v>
      </c>
      <c r="X211" s="10" t="s">
        <v>38</v>
      </c>
      <c r="Y211" s="42">
        <v>30</v>
      </c>
      <c r="Z211" s="30" t="s">
        <v>210</v>
      </c>
      <c r="AA211" s="42">
        <v>456.25</v>
      </c>
      <c r="AB211" s="31" t="s">
        <v>40</v>
      </c>
      <c r="AC211" s="10" t="s">
        <v>41</v>
      </c>
      <c r="AD211" s="10"/>
      <c r="AE211" s="10" t="s">
        <v>55</v>
      </c>
      <c r="AF211" s="32"/>
    </row>
    <row r="212" spans="1:32" s="7" customFormat="1" ht="27.75" hidden="1" customHeight="1" outlineLevel="1" x14ac:dyDescent="0.2">
      <c r="A212" s="20">
        <v>25</v>
      </c>
      <c r="B212" s="21" t="s">
        <v>209</v>
      </c>
      <c r="C212" s="20">
        <v>1</v>
      </c>
      <c r="D212" s="20">
        <v>35</v>
      </c>
      <c r="E212" s="20">
        <v>1986</v>
      </c>
      <c r="F212" s="22" t="s">
        <v>35</v>
      </c>
      <c r="G212" s="20" t="s">
        <v>36</v>
      </c>
      <c r="H212" s="20">
        <v>2</v>
      </c>
      <c r="I212" s="20">
        <v>2</v>
      </c>
      <c r="J212" s="20">
        <v>16</v>
      </c>
      <c r="K212" s="28">
        <v>491.9</v>
      </c>
      <c r="L212" s="39">
        <v>892.6</v>
      </c>
      <c r="M212" s="28">
        <v>955.6</v>
      </c>
      <c r="N212" s="59">
        <f t="shared" si="90"/>
        <v>1133.1000000000001</v>
      </c>
      <c r="O212" s="28">
        <v>1217.2</v>
      </c>
      <c r="P212" s="42">
        <v>3439</v>
      </c>
      <c r="Q212" s="28" t="s">
        <v>37</v>
      </c>
      <c r="R212" s="28">
        <v>756.5</v>
      </c>
      <c r="S212" s="28">
        <v>91.3</v>
      </c>
      <c r="T212" s="28">
        <v>70.2</v>
      </c>
      <c r="U212" s="28">
        <v>170.3</v>
      </c>
      <c r="V212" s="28">
        <v>63</v>
      </c>
      <c r="W212" s="28">
        <v>0</v>
      </c>
      <c r="X212" s="10" t="s">
        <v>188</v>
      </c>
      <c r="Y212" s="42">
        <v>32</v>
      </c>
      <c r="Z212" s="30" t="s">
        <v>210</v>
      </c>
      <c r="AA212" s="42">
        <v>1338.9</v>
      </c>
      <c r="AB212" s="31" t="s">
        <v>40</v>
      </c>
      <c r="AC212" s="10" t="s">
        <v>54</v>
      </c>
      <c r="AD212" s="10" t="s">
        <v>189</v>
      </c>
      <c r="AE212" s="10" t="s">
        <v>42</v>
      </c>
    </row>
    <row r="213" spans="1:32" s="7" customFormat="1" ht="27.75" hidden="1" customHeight="1" outlineLevel="1" x14ac:dyDescent="0.2">
      <c r="A213" s="20">
        <v>26</v>
      </c>
      <c r="B213" s="21" t="s">
        <v>209</v>
      </c>
      <c r="C213" s="20">
        <v>1</v>
      </c>
      <c r="D213" s="20">
        <v>36</v>
      </c>
      <c r="E213" s="20">
        <v>1986</v>
      </c>
      <c r="F213" s="22" t="s">
        <v>35</v>
      </c>
      <c r="G213" s="20" t="s">
        <v>36</v>
      </c>
      <c r="H213" s="20">
        <v>2</v>
      </c>
      <c r="I213" s="20">
        <v>2</v>
      </c>
      <c r="J213" s="20">
        <v>16</v>
      </c>
      <c r="K213" s="28">
        <v>493.5</v>
      </c>
      <c r="L213" s="39">
        <v>894.3</v>
      </c>
      <c r="M213" s="28">
        <v>957.3</v>
      </c>
      <c r="N213" s="59">
        <f t="shared" si="90"/>
        <v>1064.4000000000001</v>
      </c>
      <c r="O213" s="28">
        <v>1148.43</v>
      </c>
      <c r="P213" s="42">
        <v>3503</v>
      </c>
      <c r="Q213" s="28" t="s">
        <v>37</v>
      </c>
      <c r="R213" s="28">
        <v>771.2</v>
      </c>
      <c r="S213" s="28">
        <v>91.13</v>
      </c>
      <c r="T213" s="28">
        <v>70.099999999999994</v>
      </c>
      <c r="U213" s="28">
        <v>100</v>
      </c>
      <c r="V213" s="42">
        <v>63</v>
      </c>
      <c r="W213" s="28">
        <v>0</v>
      </c>
      <c r="X213" s="10" t="s">
        <v>38</v>
      </c>
      <c r="Y213" s="42">
        <v>74</v>
      </c>
      <c r="Z213" s="30" t="s">
        <v>211</v>
      </c>
      <c r="AA213" s="42">
        <v>1469.8</v>
      </c>
      <c r="AB213" s="31" t="s">
        <v>40</v>
      </c>
      <c r="AC213" s="10" t="s">
        <v>41</v>
      </c>
      <c r="AD213" s="10"/>
      <c r="AE213" s="10" t="s">
        <v>47</v>
      </c>
      <c r="AF213" s="32"/>
    </row>
    <row r="214" spans="1:32" s="7" customFormat="1" ht="27.75" hidden="1" customHeight="1" outlineLevel="1" x14ac:dyDescent="0.2">
      <c r="A214" s="20">
        <v>27</v>
      </c>
      <c r="B214" s="21" t="s">
        <v>209</v>
      </c>
      <c r="C214" s="20">
        <v>1</v>
      </c>
      <c r="D214" s="20">
        <v>37</v>
      </c>
      <c r="E214" s="20">
        <v>1986</v>
      </c>
      <c r="F214" s="22" t="s">
        <v>35</v>
      </c>
      <c r="G214" s="20" t="s">
        <v>36</v>
      </c>
      <c r="H214" s="20">
        <v>2</v>
      </c>
      <c r="I214" s="20">
        <v>2</v>
      </c>
      <c r="J214" s="20">
        <v>16</v>
      </c>
      <c r="K214" s="28">
        <v>497.1</v>
      </c>
      <c r="L214" s="39">
        <v>903.4</v>
      </c>
      <c r="M214" s="28">
        <v>966.4</v>
      </c>
      <c r="N214" s="59">
        <f t="shared" si="90"/>
        <v>1074.7</v>
      </c>
      <c r="O214" s="28">
        <v>1164.28</v>
      </c>
      <c r="P214" s="42">
        <v>3518</v>
      </c>
      <c r="Q214" s="28" t="s">
        <v>37</v>
      </c>
      <c r="R214" s="28">
        <v>763.5</v>
      </c>
      <c r="S214" s="28">
        <v>115.18</v>
      </c>
      <c r="T214" s="28">
        <v>88.6</v>
      </c>
      <c r="U214" s="28">
        <v>82.7</v>
      </c>
      <c r="V214" s="42">
        <v>63</v>
      </c>
      <c r="W214" s="28">
        <v>0</v>
      </c>
      <c r="X214" s="10" t="s">
        <v>188</v>
      </c>
      <c r="Y214" s="42">
        <v>35</v>
      </c>
      <c r="Z214" s="30" t="s">
        <v>210</v>
      </c>
      <c r="AA214" s="42">
        <v>1545.8</v>
      </c>
      <c r="AB214" s="31" t="s">
        <v>40</v>
      </c>
      <c r="AC214" s="10" t="s">
        <v>54</v>
      </c>
      <c r="AD214" s="10" t="s">
        <v>189</v>
      </c>
      <c r="AE214" s="10" t="s">
        <v>42</v>
      </c>
      <c r="AF214" s="32"/>
    </row>
    <row r="215" spans="1:32" s="7" customFormat="1" ht="27.75" hidden="1" customHeight="1" outlineLevel="1" x14ac:dyDescent="0.2">
      <c r="A215" s="20">
        <v>28</v>
      </c>
      <c r="B215" s="21" t="s">
        <v>209</v>
      </c>
      <c r="C215" s="20">
        <v>1</v>
      </c>
      <c r="D215" s="20">
        <v>40</v>
      </c>
      <c r="E215" s="20">
        <v>1986</v>
      </c>
      <c r="F215" s="22" t="s">
        <v>35</v>
      </c>
      <c r="G215" s="20" t="s">
        <v>36</v>
      </c>
      <c r="H215" s="20">
        <v>2</v>
      </c>
      <c r="I215" s="20">
        <v>2</v>
      </c>
      <c r="J215" s="20">
        <v>16</v>
      </c>
      <c r="K215" s="28">
        <v>498.8</v>
      </c>
      <c r="L215" s="39">
        <v>904.4</v>
      </c>
      <c r="M215" s="28">
        <v>967.4</v>
      </c>
      <c r="N215" s="59">
        <f t="shared" si="90"/>
        <v>1076.3</v>
      </c>
      <c r="O215" s="28">
        <v>1159.7</v>
      </c>
      <c r="P215" s="42">
        <v>3525</v>
      </c>
      <c r="Q215" s="28" t="s">
        <v>37</v>
      </c>
      <c r="R215" s="28">
        <v>768.6</v>
      </c>
      <c r="S215" s="28">
        <v>88.4</v>
      </c>
      <c r="T215" s="28">
        <v>68</v>
      </c>
      <c r="U215" s="28">
        <v>103.9</v>
      </c>
      <c r="V215" s="42">
        <v>63</v>
      </c>
      <c r="W215" s="28">
        <v>0</v>
      </c>
      <c r="X215" s="10" t="s">
        <v>52</v>
      </c>
      <c r="Y215" s="42">
        <v>34</v>
      </c>
      <c r="Z215" s="30" t="s">
        <v>210</v>
      </c>
      <c r="AA215" s="42">
        <v>1057.2</v>
      </c>
      <c r="AB215" s="31" t="s">
        <v>40</v>
      </c>
      <c r="AC215" s="10" t="s">
        <v>54</v>
      </c>
      <c r="AD215" s="10" t="s">
        <v>54</v>
      </c>
      <c r="AE215" s="10" t="s">
        <v>42</v>
      </c>
    </row>
    <row r="216" spans="1:32" s="7" customFormat="1" ht="27.75" hidden="1" customHeight="1" outlineLevel="1" x14ac:dyDescent="0.2">
      <c r="A216" s="20">
        <v>29</v>
      </c>
      <c r="B216" s="21" t="s">
        <v>209</v>
      </c>
      <c r="C216" s="20">
        <v>1</v>
      </c>
      <c r="D216" s="20">
        <v>41</v>
      </c>
      <c r="E216" s="20">
        <v>1987</v>
      </c>
      <c r="F216" s="22" t="s">
        <v>44</v>
      </c>
      <c r="G216" s="20" t="s">
        <v>45</v>
      </c>
      <c r="H216" s="20">
        <v>2</v>
      </c>
      <c r="I216" s="20">
        <v>2</v>
      </c>
      <c r="J216" s="20">
        <v>12</v>
      </c>
      <c r="K216" s="28">
        <v>284.3</v>
      </c>
      <c r="L216" s="39">
        <v>503.9</v>
      </c>
      <c r="M216" s="28">
        <v>538</v>
      </c>
      <c r="N216" s="59">
        <f t="shared" si="90"/>
        <v>564.99999999999989</v>
      </c>
      <c r="O216" s="28">
        <v>615.09</v>
      </c>
      <c r="P216" s="42">
        <v>1823</v>
      </c>
      <c r="Q216" s="28" t="s">
        <v>78</v>
      </c>
      <c r="R216" s="28">
        <v>768.6</v>
      </c>
      <c r="S216" s="28">
        <v>69.290000000000006</v>
      </c>
      <c r="T216" s="28">
        <v>53.3</v>
      </c>
      <c r="U216" s="28">
        <v>7.8</v>
      </c>
      <c r="V216" s="42">
        <v>0</v>
      </c>
      <c r="W216" s="28">
        <v>34.1</v>
      </c>
      <c r="X216" s="10" t="s">
        <v>77</v>
      </c>
      <c r="Y216" s="42">
        <v>61</v>
      </c>
      <c r="Z216" s="30" t="s">
        <v>213</v>
      </c>
      <c r="AA216" s="42">
        <v>866.4</v>
      </c>
      <c r="AB216" s="31" t="s">
        <v>40</v>
      </c>
      <c r="AC216" s="10" t="s">
        <v>72</v>
      </c>
      <c r="AD216" s="10" t="s">
        <v>54</v>
      </c>
      <c r="AE216" s="10" t="s">
        <v>48</v>
      </c>
    </row>
    <row r="217" spans="1:32" s="7" customFormat="1" ht="27.75" customHeight="1" outlineLevel="1" x14ac:dyDescent="0.2">
      <c r="A217" s="20">
        <v>53</v>
      </c>
      <c r="B217" s="21" t="s">
        <v>209</v>
      </c>
      <c r="C217" s="20">
        <v>1</v>
      </c>
      <c r="D217" s="20">
        <v>42</v>
      </c>
      <c r="E217" s="20">
        <v>1989</v>
      </c>
      <c r="F217" s="22" t="s">
        <v>44</v>
      </c>
      <c r="G217" s="20" t="s">
        <v>45</v>
      </c>
      <c r="H217" s="20">
        <v>2</v>
      </c>
      <c r="I217" s="20">
        <v>2</v>
      </c>
      <c r="J217" s="20">
        <v>12</v>
      </c>
      <c r="K217" s="28">
        <v>291.10000000000002</v>
      </c>
      <c r="L217" s="39">
        <v>506.3</v>
      </c>
      <c r="M217" s="28">
        <v>540.4</v>
      </c>
      <c r="N217" s="59">
        <f t="shared" si="90"/>
        <v>565.19999999999993</v>
      </c>
      <c r="O217" s="28">
        <v>614.33000000000004</v>
      </c>
      <c r="P217" s="42">
        <v>1823</v>
      </c>
      <c r="Q217" s="28" t="s">
        <v>37</v>
      </c>
      <c r="R217" s="28">
        <v>452.9</v>
      </c>
      <c r="S217" s="28">
        <v>65.13</v>
      </c>
      <c r="T217" s="28">
        <v>50.1</v>
      </c>
      <c r="U217" s="28">
        <v>8.8000000000000007</v>
      </c>
      <c r="V217" s="42">
        <v>0</v>
      </c>
      <c r="W217" s="28">
        <v>34.1</v>
      </c>
      <c r="X217" s="10" t="s">
        <v>52</v>
      </c>
      <c r="Y217" s="42">
        <v>62</v>
      </c>
      <c r="Z217" s="30" t="s">
        <v>214</v>
      </c>
      <c r="AA217" s="42">
        <v>858.4</v>
      </c>
      <c r="AB217" s="31" t="s">
        <v>40</v>
      </c>
      <c r="AC217" s="10" t="s">
        <v>54</v>
      </c>
      <c r="AD217" s="10" t="s">
        <v>54</v>
      </c>
      <c r="AE217" s="10" t="s">
        <v>51</v>
      </c>
      <c r="AF217" s="222">
        <v>1</v>
      </c>
    </row>
    <row r="218" spans="1:32" s="108" customFormat="1" ht="27.75" customHeight="1" outlineLevel="1" x14ac:dyDescent="0.2">
      <c r="A218" s="99">
        <v>54</v>
      </c>
      <c r="B218" s="100" t="s">
        <v>209</v>
      </c>
      <c r="C218" s="99">
        <v>1</v>
      </c>
      <c r="D218" s="99">
        <v>45</v>
      </c>
      <c r="E218" s="99">
        <v>1986</v>
      </c>
      <c r="F218" s="101" t="s">
        <v>44</v>
      </c>
      <c r="G218" s="99" t="s">
        <v>45</v>
      </c>
      <c r="H218" s="99">
        <v>2</v>
      </c>
      <c r="I218" s="99">
        <v>2</v>
      </c>
      <c r="J218" s="99">
        <v>4</v>
      </c>
      <c r="K218" s="102">
        <v>157.69999999999999</v>
      </c>
      <c r="L218" s="103">
        <v>262</v>
      </c>
      <c r="M218" s="102">
        <v>297.60000000000002</v>
      </c>
      <c r="N218" s="104">
        <f t="shared" si="90"/>
        <v>262</v>
      </c>
      <c r="O218" s="102">
        <v>297.60000000000002</v>
      </c>
      <c r="P218" s="105">
        <v>1111</v>
      </c>
      <c r="Q218" s="102" t="s">
        <v>37</v>
      </c>
      <c r="R218" s="102">
        <v>224.6</v>
      </c>
      <c r="S218" s="102">
        <v>0</v>
      </c>
      <c r="T218" s="102">
        <v>0</v>
      </c>
      <c r="U218" s="102">
        <v>0</v>
      </c>
      <c r="V218" s="105">
        <v>35.6</v>
      </c>
      <c r="W218" s="102">
        <v>0</v>
      </c>
      <c r="X218" s="98" t="s">
        <v>77</v>
      </c>
      <c r="Y218" s="105">
        <v>41</v>
      </c>
      <c r="Z218" s="106" t="s">
        <v>215</v>
      </c>
      <c r="AA218" s="105">
        <v>446.7</v>
      </c>
      <c r="AB218" s="107" t="s">
        <v>40</v>
      </c>
      <c r="AC218" s="10" t="s">
        <v>72</v>
      </c>
      <c r="AD218" s="10" t="s">
        <v>54</v>
      </c>
      <c r="AE218" s="10" t="s">
        <v>51</v>
      </c>
      <c r="AF218" s="227">
        <v>1</v>
      </c>
    </row>
    <row r="219" spans="1:32" s="7" customFormat="1" ht="27.75" customHeight="1" outlineLevel="1" x14ac:dyDescent="0.2">
      <c r="A219" s="20">
        <v>55</v>
      </c>
      <c r="B219" s="21" t="s">
        <v>209</v>
      </c>
      <c r="C219" s="20">
        <v>1</v>
      </c>
      <c r="D219" s="20">
        <v>46</v>
      </c>
      <c r="E219" s="20">
        <v>1986</v>
      </c>
      <c r="F219" s="22" t="s">
        <v>44</v>
      </c>
      <c r="G219" s="20" t="s">
        <v>45</v>
      </c>
      <c r="H219" s="20">
        <v>2</v>
      </c>
      <c r="I219" s="20">
        <v>2</v>
      </c>
      <c r="J219" s="20">
        <v>4</v>
      </c>
      <c r="K219" s="28">
        <v>159.1</v>
      </c>
      <c r="L219" s="39">
        <v>265</v>
      </c>
      <c r="M219" s="28">
        <v>301</v>
      </c>
      <c r="N219" s="59">
        <f t="shared" si="90"/>
        <v>265</v>
      </c>
      <c r="O219" s="28">
        <v>301</v>
      </c>
      <c r="P219" s="42">
        <v>1098</v>
      </c>
      <c r="Q219" s="28" t="s">
        <v>37</v>
      </c>
      <c r="R219" s="28">
        <v>452.9</v>
      </c>
      <c r="S219" s="28">
        <v>0</v>
      </c>
      <c r="T219" s="28">
        <v>0</v>
      </c>
      <c r="U219" s="28">
        <v>0</v>
      </c>
      <c r="V219" s="42">
        <v>36</v>
      </c>
      <c r="W219" s="28">
        <v>0</v>
      </c>
      <c r="X219" s="10" t="s">
        <v>38</v>
      </c>
      <c r="Y219" s="42">
        <v>43</v>
      </c>
      <c r="Z219" s="30" t="s">
        <v>211</v>
      </c>
      <c r="AA219" s="42">
        <v>503.7</v>
      </c>
      <c r="AB219" s="31" t="s">
        <v>40</v>
      </c>
      <c r="AC219" s="10" t="s">
        <v>41</v>
      </c>
      <c r="AD219" s="10"/>
      <c r="AE219" s="10" t="s">
        <v>51</v>
      </c>
      <c r="AF219" s="222">
        <v>1</v>
      </c>
    </row>
    <row r="220" spans="1:32" s="7" customFormat="1" ht="27.75" customHeight="1" outlineLevel="1" x14ac:dyDescent="0.2">
      <c r="A220" s="20">
        <v>56</v>
      </c>
      <c r="B220" s="21" t="s">
        <v>209</v>
      </c>
      <c r="C220" s="20">
        <v>1</v>
      </c>
      <c r="D220" s="20">
        <v>49</v>
      </c>
      <c r="E220" s="20">
        <v>1988</v>
      </c>
      <c r="F220" s="22" t="s">
        <v>44</v>
      </c>
      <c r="G220" s="20" t="s">
        <v>45</v>
      </c>
      <c r="H220" s="20">
        <v>2</v>
      </c>
      <c r="I220" s="20">
        <v>2</v>
      </c>
      <c r="J220" s="20">
        <v>4</v>
      </c>
      <c r="K220" s="28">
        <v>188.6</v>
      </c>
      <c r="L220" s="39">
        <v>302.5</v>
      </c>
      <c r="M220" s="28">
        <v>302.5</v>
      </c>
      <c r="N220" s="59">
        <f t="shared" si="90"/>
        <v>302.5</v>
      </c>
      <c r="O220" s="28">
        <v>302.5</v>
      </c>
      <c r="P220" s="42">
        <v>1097</v>
      </c>
      <c r="Q220" s="28" t="s">
        <v>37</v>
      </c>
      <c r="R220" s="28">
        <v>225.3</v>
      </c>
      <c r="S220" s="28">
        <v>0</v>
      </c>
      <c r="T220" s="28">
        <v>0</v>
      </c>
      <c r="U220" s="28">
        <v>0</v>
      </c>
      <c r="V220" s="42">
        <v>0</v>
      </c>
      <c r="W220" s="28">
        <v>0</v>
      </c>
      <c r="X220" s="10" t="s">
        <v>38</v>
      </c>
      <c r="Y220" s="42">
        <v>58</v>
      </c>
      <c r="Z220" s="30" t="s">
        <v>214</v>
      </c>
      <c r="AA220" s="42">
        <v>493.3</v>
      </c>
      <c r="AB220" s="31" t="s">
        <v>40</v>
      </c>
      <c r="AC220" s="10" t="s">
        <v>41</v>
      </c>
      <c r="AD220" s="10"/>
      <c r="AE220" s="10" t="s">
        <v>51</v>
      </c>
      <c r="AF220" s="222">
        <v>1</v>
      </c>
    </row>
    <row r="221" spans="1:32" s="7" customFormat="1" ht="27.75" hidden="1" customHeight="1" outlineLevel="1" x14ac:dyDescent="0.2">
      <c r="A221" s="20">
        <v>34</v>
      </c>
      <c r="B221" s="21" t="s">
        <v>209</v>
      </c>
      <c r="C221" s="20">
        <v>1</v>
      </c>
      <c r="D221" s="20">
        <v>50</v>
      </c>
      <c r="E221" s="20">
        <v>1985</v>
      </c>
      <c r="F221" s="22" t="s">
        <v>35</v>
      </c>
      <c r="G221" s="20" t="s">
        <v>36</v>
      </c>
      <c r="H221" s="20">
        <v>2</v>
      </c>
      <c r="I221" s="20">
        <v>2</v>
      </c>
      <c r="J221" s="20">
        <v>16</v>
      </c>
      <c r="K221" s="28">
        <v>494.7</v>
      </c>
      <c r="L221" s="39">
        <v>901.2</v>
      </c>
      <c r="M221" s="28">
        <v>964.2</v>
      </c>
      <c r="N221" s="59">
        <f t="shared" si="90"/>
        <v>1073.8000000000002</v>
      </c>
      <c r="O221" s="28">
        <v>1163.56</v>
      </c>
      <c r="P221" s="42">
        <v>3511</v>
      </c>
      <c r="Q221" s="28" t="s">
        <v>37</v>
      </c>
      <c r="R221" s="28">
        <v>761.8</v>
      </c>
      <c r="S221" s="28">
        <v>115.96</v>
      </c>
      <c r="T221" s="28">
        <v>89.2</v>
      </c>
      <c r="U221" s="28">
        <v>83.4</v>
      </c>
      <c r="V221" s="42">
        <v>63</v>
      </c>
      <c r="W221" s="28">
        <v>0</v>
      </c>
      <c r="X221" s="10" t="s">
        <v>38</v>
      </c>
      <c r="Y221" s="42">
        <v>37</v>
      </c>
      <c r="Z221" s="30" t="s">
        <v>210</v>
      </c>
      <c r="AA221" s="42">
        <v>1006.9</v>
      </c>
      <c r="AB221" s="31" t="s">
        <v>40</v>
      </c>
      <c r="AC221" s="10" t="s">
        <v>41</v>
      </c>
      <c r="AD221" s="10"/>
      <c r="AE221" s="10" t="s">
        <v>42</v>
      </c>
      <c r="AF221" s="32"/>
    </row>
    <row r="222" spans="1:32" s="7" customFormat="1" ht="27.75" hidden="1" customHeight="1" outlineLevel="1" x14ac:dyDescent="0.2">
      <c r="A222" s="20">
        <v>35</v>
      </c>
      <c r="B222" s="21" t="s">
        <v>209</v>
      </c>
      <c r="C222" s="20">
        <v>1</v>
      </c>
      <c r="D222" s="20">
        <v>52</v>
      </c>
      <c r="E222" s="20">
        <v>1982</v>
      </c>
      <c r="F222" s="22" t="s">
        <v>35</v>
      </c>
      <c r="G222" s="20" t="s">
        <v>36</v>
      </c>
      <c r="H222" s="20">
        <v>2</v>
      </c>
      <c r="I222" s="20">
        <v>2</v>
      </c>
      <c r="J222" s="20">
        <v>16</v>
      </c>
      <c r="K222" s="28">
        <v>495.8</v>
      </c>
      <c r="L222" s="39">
        <v>930.6</v>
      </c>
      <c r="M222" s="28">
        <v>963</v>
      </c>
      <c r="N222" s="59">
        <v>1103.5</v>
      </c>
      <c r="O222" s="28">
        <v>1566.89</v>
      </c>
      <c r="P222" s="42">
        <v>3478</v>
      </c>
      <c r="Q222" s="28" t="s">
        <v>37</v>
      </c>
      <c r="R222" s="28">
        <v>653.6</v>
      </c>
      <c r="S222" s="28">
        <v>90.22</v>
      </c>
      <c r="T222" s="28">
        <v>69.400000000000006</v>
      </c>
      <c r="U222" s="28">
        <v>172.9</v>
      </c>
      <c r="V222" s="28">
        <v>32.4</v>
      </c>
      <c r="W222" s="28">
        <v>0</v>
      </c>
      <c r="X222" s="10" t="s">
        <v>77</v>
      </c>
      <c r="Y222" s="42">
        <v>28</v>
      </c>
      <c r="Z222" s="30" t="s">
        <v>216</v>
      </c>
      <c r="AA222" s="42">
        <v>1487.8</v>
      </c>
      <c r="AB222" s="31" t="s">
        <v>40</v>
      </c>
      <c r="AC222" s="10" t="s">
        <v>72</v>
      </c>
      <c r="AD222" s="10" t="s">
        <v>54</v>
      </c>
      <c r="AE222" s="10" t="s">
        <v>42</v>
      </c>
      <c r="AF222" s="32"/>
    </row>
    <row r="223" spans="1:32" s="7" customFormat="1" ht="27.75" hidden="1" customHeight="1" outlineLevel="1" x14ac:dyDescent="0.2">
      <c r="A223" s="20">
        <v>36</v>
      </c>
      <c r="B223" s="21" t="s">
        <v>209</v>
      </c>
      <c r="C223" s="20">
        <v>1</v>
      </c>
      <c r="D223" s="20">
        <v>53</v>
      </c>
      <c r="E223" s="20">
        <v>1987</v>
      </c>
      <c r="F223" s="22" t="s">
        <v>35</v>
      </c>
      <c r="G223" s="20" t="s">
        <v>36</v>
      </c>
      <c r="H223" s="20">
        <v>2</v>
      </c>
      <c r="I223" s="20">
        <v>2</v>
      </c>
      <c r="J223" s="20">
        <v>16</v>
      </c>
      <c r="K223" s="28">
        <v>499.4</v>
      </c>
      <c r="L223" s="39">
        <v>895.8</v>
      </c>
      <c r="M223" s="28">
        <v>928.2</v>
      </c>
      <c r="N223" s="59">
        <f t="shared" ref="N223:N236" si="91">L223+T223+U223</f>
        <v>1142.5999999999999</v>
      </c>
      <c r="O223" s="28">
        <v>1569.62</v>
      </c>
      <c r="P223" s="42">
        <v>3536</v>
      </c>
      <c r="Q223" s="28" t="s">
        <v>37</v>
      </c>
      <c r="R223" s="28">
        <v>690</v>
      </c>
      <c r="S223" s="28">
        <v>91.65</v>
      </c>
      <c r="T223" s="28">
        <v>70.5</v>
      </c>
      <c r="U223" s="28">
        <v>176.3</v>
      </c>
      <c r="V223" s="28">
        <v>32.4</v>
      </c>
      <c r="W223" s="28">
        <v>0</v>
      </c>
      <c r="X223" s="10" t="s">
        <v>188</v>
      </c>
      <c r="Y223" s="42">
        <v>23</v>
      </c>
      <c r="Z223" s="30" t="s">
        <v>217</v>
      </c>
      <c r="AA223" s="42">
        <v>1466.8</v>
      </c>
      <c r="AB223" s="31" t="s">
        <v>40</v>
      </c>
      <c r="AC223" s="10" t="s">
        <v>54</v>
      </c>
      <c r="AD223" s="10" t="s">
        <v>189</v>
      </c>
      <c r="AE223" s="10" t="s">
        <v>42</v>
      </c>
      <c r="AF223" s="32"/>
    </row>
    <row r="224" spans="1:32" s="7" customFormat="1" ht="27.75" hidden="1" customHeight="1" outlineLevel="1" x14ac:dyDescent="0.2">
      <c r="A224" s="20">
        <v>37</v>
      </c>
      <c r="B224" s="21" t="s">
        <v>209</v>
      </c>
      <c r="C224" s="20">
        <v>1</v>
      </c>
      <c r="D224" s="20">
        <v>54</v>
      </c>
      <c r="E224" s="20">
        <v>1986</v>
      </c>
      <c r="F224" s="22" t="s">
        <v>35</v>
      </c>
      <c r="G224" s="20" t="s">
        <v>36</v>
      </c>
      <c r="H224" s="20">
        <v>2</v>
      </c>
      <c r="I224" s="20">
        <v>2</v>
      </c>
      <c r="J224" s="20">
        <v>16</v>
      </c>
      <c r="K224" s="28">
        <v>494.2</v>
      </c>
      <c r="L224" s="39">
        <v>894.7</v>
      </c>
      <c r="M224" s="28">
        <v>957.7</v>
      </c>
      <c r="N224" s="59">
        <f t="shared" si="91"/>
        <v>1067.5999999999999</v>
      </c>
      <c r="O224" s="28">
        <v>1151.8399999999999</v>
      </c>
      <c r="P224" s="42">
        <v>3546</v>
      </c>
      <c r="Q224" s="28" t="s">
        <v>37</v>
      </c>
      <c r="R224" s="28">
        <v>781</v>
      </c>
      <c r="S224" s="28">
        <v>92.04</v>
      </c>
      <c r="T224" s="28">
        <v>70.8</v>
      </c>
      <c r="U224" s="28">
        <v>102.1</v>
      </c>
      <c r="V224" s="42">
        <v>63</v>
      </c>
      <c r="W224" s="28">
        <v>0</v>
      </c>
      <c r="X224" s="10" t="s">
        <v>38</v>
      </c>
      <c r="Y224" s="42">
        <v>36</v>
      </c>
      <c r="Z224" s="30" t="s">
        <v>210</v>
      </c>
      <c r="AA224" s="42">
        <v>1437.9</v>
      </c>
      <c r="AB224" s="31" t="s">
        <v>40</v>
      </c>
      <c r="AC224" s="10" t="s">
        <v>41</v>
      </c>
      <c r="AD224" s="10"/>
      <c r="AE224" s="10" t="s">
        <v>42</v>
      </c>
      <c r="AF224" s="32"/>
    </row>
    <row r="225" spans="1:33" s="7" customFormat="1" ht="27.75" hidden="1" customHeight="1" outlineLevel="1" x14ac:dyDescent="0.2">
      <c r="A225" s="20">
        <v>39</v>
      </c>
      <c r="B225" s="21" t="s">
        <v>209</v>
      </c>
      <c r="C225" s="20">
        <v>1</v>
      </c>
      <c r="D225" s="20">
        <v>56</v>
      </c>
      <c r="E225" s="20">
        <v>1985</v>
      </c>
      <c r="F225" s="22" t="s">
        <v>35</v>
      </c>
      <c r="G225" s="20" t="s">
        <v>36</v>
      </c>
      <c r="H225" s="20">
        <v>2</v>
      </c>
      <c r="I225" s="20">
        <v>2</v>
      </c>
      <c r="J225" s="20">
        <v>16</v>
      </c>
      <c r="K225" s="28">
        <v>499.4</v>
      </c>
      <c r="L225" s="39">
        <v>900.7</v>
      </c>
      <c r="M225" s="28">
        <v>963.7</v>
      </c>
      <c r="N225" s="59">
        <f t="shared" si="91"/>
        <v>1074.2</v>
      </c>
      <c r="O225" s="28">
        <v>1158.53</v>
      </c>
      <c r="P225" s="42">
        <v>3540</v>
      </c>
      <c r="Q225" s="28" t="s">
        <v>37</v>
      </c>
      <c r="R225" s="28">
        <v>779.5</v>
      </c>
      <c r="S225" s="28">
        <v>92.43</v>
      </c>
      <c r="T225" s="28">
        <v>71.099999999999994</v>
      </c>
      <c r="U225" s="28">
        <v>102.4</v>
      </c>
      <c r="V225" s="42">
        <v>63</v>
      </c>
      <c r="W225" s="28">
        <v>0</v>
      </c>
      <c r="X225" s="10" t="s">
        <v>38</v>
      </c>
      <c r="Y225" s="42">
        <v>37</v>
      </c>
      <c r="Z225" s="30" t="s">
        <v>210</v>
      </c>
      <c r="AA225" s="42">
        <v>1431.1</v>
      </c>
      <c r="AB225" s="31" t="s">
        <v>40</v>
      </c>
      <c r="AC225" s="10" t="s">
        <v>41</v>
      </c>
      <c r="AD225" s="10"/>
      <c r="AE225" s="10" t="s">
        <v>42</v>
      </c>
      <c r="AF225" s="32"/>
    </row>
    <row r="226" spans="1:33" s="7" customFormat="1" ht="27.75" hidden="1" customHeight="1" outlineLevel="1" x14ac:dyDescent="0.2">
      <c r="A226" s="20">
        <v>40</v>
      </c>
      <c r="B226" s="21" t="s">
        <v>209</v>
      </c>
      <c r="C226" s="20">
        <v>1</v>
      </c>
      <c r="D226" s="20">
        <v>57</v>
      </c>
      <c r="E226" s="20">
        <v>1986</v>
      </c>
      <c r="F226" s="22" t="s">
        <v>35</v>
      </c>
      <c r="G226" s="20" t="s">
        <v>36</v>
      </c>
      <c r="H226" s="20">
        <v>2</v>
      </c>
      <c r="I226" s="20">
        <v>2</v>
      </c>
      <c r="J226" s="20">
        <v>16</v>
      </c>
      <c r="K226" s="28">
        <v>491.1</v>
      </c>
      <c r="L226" s="39">
        <v>890.2</v>
      </c>
      <c r="M226" s="28">
        <v>953.2</v>
      </c>
      <c r="N226" s="59">
        <f t="shared" si="91"/>
        <v>1060.4000000000001</v>
      </c>
      <c r="O226" s="28">
        <v>1144.25</v>
      </c>
      <c r="P226" s="42">
        <v>3500</v>
      </c>
      <c r="Q226" s="28" t="s">
        <v>37</v>
      </c>
      <c r="R226" s="28">
        <v>772</v>
      </c>
      <c r="S226" s="28">
        <v>90.35</v>
      </c>
      <c r="T226" s="28">
        <v>69.5</v>
      </c>
      <c r="U226" s="28">
        <v>100.7</v>
      </c>
      <c r="V226" s="42">
        <v>63</v>
      </c>
      <c r="W226" s="28">
        <v>0</v>
      </c>
      <c r="X226" s="10" t="s">
        <v>52</v>
      </c>
      <c r="Y226" s="42">
        <v>28</v>
      </c>
      <c r="Z226" s="30" t="s">
        <v>218</v>
      </c>
      <c r="AA226" s="42">
        <v>1464.1</v>
      </c>
      <c r="AB226" s="31" t="s">
        <v>40</v>
      </c>
      <c r="AC226" s="10" t="s">
        <v>54</v>
      </c>
      <c r="AD226" s="10"/>
      <c r="AE226" s="10" t="s">
        <v>42</v>
      </c>
      <c r="AF226" s="32"/>
    </row>
    <row r="227" spans="1:33" s="7" customFormat="1" ht="27.75" hidden="1" customHeight="1" outlineLevel="1" x14ac:dyDescent="0.2">
      <c r="A227" s="20">
        <v>41</v>
      </c>
      <c r="B227" s="21" t="s">
        <v>209</v>
      </c>
      <c r="C227" s="20">
        <v>1</v>
      </c>
      <c r="D227" s="20">
        <v>58</v>
      </c>
      <c r="E227" s="20">
        <v>1986</v>
      </c>
      <c r="F227" s="22" t="s">
        <v>35</v>
      </c>
      <c r="G227" s="20" t="s">
        <v>36</v>
      </c>
      <c r="H227" s="20">
        <v>2</v>
      </c>
      <c r="I227" s="20">
        <v>2</v>
      </c>
      <c r="J227" s="20">
        <v>16</v>
      </c>
      <c r="K227" s="28">
        <v>492.1</v>
      </c>
      <c r="L227" s="39">
        <v>894.1</v>
      </c>
      <c r="M227" s="28">
        <v>957.1</v>
      </c>
      <c r="N227" s="59">
        <f t="shared" si="91"/>
        <v>1132.0999999999999</v>
      </c>
      <c r="O227" s="28">
        <v>1215.2</v>
      </c>
      <c r="P227" s="42">
        <v>3468</v>
      </c>
      <c r="Q227" s="28" t="s">
        <v>37</v>
      </c>
      <c r="R227" s="28">
        <v>764.8</v>
      </c>
      <c r="S227" s="28">
        <v>87.1</v>
      </c>
      <c r="T227" s="28">
        <v>67</v>
      </c>
      <c r="U227" s="28">
        <v>171</v>
      </c>
      <c r="V227" s="28">
        <v>63</v>
      </c>
      <c r="W227" s="28">
        <v>0</v>
      </c>
      <c r="X227" s="10" t="s">
        <v>52</v>
      </c>
      <c r="Y227" s="42">
        <v>29</v>
      </c>
      <c r="Z227" s="30" t="s">
        <v>210</v>
      </c>
      <c r="AA227" s="42">
        <v>1341.15</v>
      </c>
      <c r="AB227" s="31" t="s">
        <v>40</v>
      </c>
      <c r="AC227" s="10" t="s">
        <v>54</v>
      </c>
      <c r="AD227" s="10"/>
      <c r="AE227" s="10" t="s">
        <v>42</v>
      </c>
      <c r="AF227" s="32"/>
    </row>
    <row r="228" spans="1:33" s="7" customFormat="1" ht="27.75" hidden="1" customHeight="1" outlineLevel="1" x14ac:dyDescent="0.2">
      <c r="A228" s="20">
        <v>42</v>
      </c>
      <c r="B228" s="21" t="s">
        <v>209</v>
      </c>
      <c r="C228" s="20">
        <v>1</v>
      </c>
      <c r="D228" s="20">
        <v>59</v>
      </c>
      <c r="E228" s="20">
        <v>1985</v>
      </c>
      <c r="F228" s="22" t="s">
        <v>35</v>
      </c>
      <c r="G228" s="20" t="s">
        <v>36</v>
      </c>
      <c r="H228" s="20">
        <v>2</v>
      </c>
      <c r="I228" s="20">
        <v>2</v>
      </c>
      <c r="J228" s="20">
        <v>16</v>
      </c>
      <c r="K228" s="28">
        <v>498.5</v>
      </c>
      <c r="L228" s="39">
        <v>892.9</v>
      </c>
      <c r="M228" s="28">
        <v>955.9</v>
      </c>
      <c r="N228" s="59">
        <f t="shared" si="91"/>
        <v>1060.4000000000001</v>
      </c>
      <c r="O228" s="28">
        <v>1144.1600000000001</v>
      </c>
      <c r="P228" s="42">
        <v>3483</v>
      </c>
      <c r="Q228" s="28" t="s">
        <v>37</v>
      </c>
      <c r="R228" s="28">
        <v>768</v>
      </c>
      <c r="S228" s="28">
        <v>89.96</v>
      </c>
      <c r="T228" s="28">
        <v>69.2</v>
      </c>
      <c r="U228" s="28">
        <v>98.3</v>
      </c>
      <c r="V228" s="42">
        <v>63</v>
      </c>
      <c r="W228" s="28">
        <v>0</v>
      </c>
      <c r="X228" s="10" t="s">
        <v>38</v>
      </c>
      <c r="Y228" s="42">
        <v>35</v>
      </c>
      <c r="Z228" s="30" t="s">
        <v>219</v>
      </c>
      <c r="AA228" s="42">
        <v>1453</v>
      </c>
      <c r="AB228" s="31" t="s">
        <v>40</v>
      </c>
      <c r="AC228" s="10" t="s">
        <v>41</v>
      </c>
      <c r="AD228" s="10"/>
      <c r="AE228" s="10" t="s">
        <v>42</v>
      </c>
      <c r="AF228" s="32"/>
    </row>
    <row r="229" spans="1:33" s="7" customFormat="1" ht="27.75" hidden="1" customHeight="1" outlineLevel="1" x14ac:dyDescent="0.2">
      <c r="A229" s="20">
        <v>43</v>
      </c>
      <c r="B229" s="21" t="s">
        <v>209</v>
      </c>
      <c r="C229" s="20">
        <v>1</v>
      </c>
      <c r="D229" s="20">
        <v>60</v>
      </c>
      <c r="E229" s="20">
        <v>1986</v>
      </c>
      <c r="F229" s="22" t="s">
        <v>35</v>
      </c>
      <c r="G229" s="20" t="s">
        <v>36</v>
      </c>
      <c r="H229" s="20">
        <v>2</v>
      </c>
      <c r="I229" s="20">
        <v>2</v>
      </c>
      <c r="J229" s="20">
        <v>16</v>
      </c>
      <c r="K229" s="28">
        <v>491.7</v>
      </c>
      <c r="L229" s="39">
        <v>892.9</v>
      </c>
      <c r="M229" s="28">
        <v>955.9</v>
      </c>
      <c r="N229" s="59">
        <f t="shared" si="91"/>
        <v>1069</v>
      </c>
      <c r="O229" s="28">
        <v>1152.94</v>
      </c>
      <c r="P229" s="42">
        <v>3528</v>
      </c>
      <c r="Q229" s="28" t="s">
        <v>37</v>
      </c>
      <c r="R229" s="28">
        <v>778.7</v>
      </c>
      <c r="S229" s="28">
        <v>90.74</v>
      </c>
      <c r="T229" s="28">
        <v>69.8</v>
      </c>
      <c r="U229" s="28">
        <v>106.3</v>
      </c>
      <c r="V229" s="42">
        <v>63</v>
      </c>
      <c r="W229" s="28">
        <v>0</v>
      </c>
      <c r="X229" s="10" t="s">
        <v>188</v>
      </c>
      <c r="Y229" s="42">
        <v>37</v>
      </c>
      <c r="Z229" s="30" t="s">
        <v>210</v>
      </c>
      <c r="AA229" s="42">
        <v>1048.3</v>
      </c>
      <c r="AB229" s="31" t="s">
        <v>40</v>
      </c>
      <c r="AC229" s="10" t="s">
        <v>54</v>
      </c>
      <c r="AD229" s="10"/>
      <c r="AE229" s="10" t="s">
        <v>42</v>
      </c>
      <c r="AF229" s="32"/>
    </row>
    <row r="230" spans="1:33" s="7" customFormat="1" ht="27.75" hidden="1" customHeight="1" outlineLevel="1" x14ac:dyDescent="0.2">
      <c r="A230" s="20">
        <v>44</v>
      </c>
      <c r="B230" s="21" t="s">
        <v>209</v>
      </c>
      <c r="C230" s="20">
        <v>1</v>
      </c>
      <c r="D230" s="20">
        <v>61</v>
      </c>
      <c r="E230" s="20">
        <v>1986</v>
      </c>
      <c r="F230" s="22" t="s">
        <v>35</v>
      </c>
      <c r="G230" s="20" t="s">
        <v>36</v>
      </c>
      <c r="H230" s="20">
        <v>2</v>
      </c>
      <c r="I230" s="20">
        <v>2</v>
      </c>
      <c r="J230" s="20">
        <v>16</v>
      </c>
      <c r="K230" s="28">
        <v>491.4</v>
      </c>
      <c r="L230" s="39">
        <v>891.7</v>
      </c>
      <c r="M230" s="28">
        <v>954.7</v>
      </c>
      <c r="N230" s="59">
        <f t="shared" si="91"/>
        <v>1066.5</v>
      </c>
      <c r="O230" s="28">
        <v>1150.56</v>
      </c>
      <c r="P230" s="42">
        <v>3514</v>
      </c>
      <c r="Q230" s="28" t="s">
        <v>37</v>
      </c>
      <c r="R230" s="28">
        <v>775.5</v>
      </c>
      <c r="S230" s="28">
        <v>91.26</v>
      </c>
      <c r="T230" s="28">
        <v>70.2</v>
      </c>
      <c r="U230" s="28">
        <v>104.6</v>
      </c>
      <c r="V230" s="42">
        <v>63</v>
      </c>
      <c r="W230" s="28">
        <v>0</v>
      </c>
      <c r="X230" s="10" t="s">
        <v>77</v>
      </c>
      <c r="Y230" s="42">
        <v>35</v>
      </c>
      <c r="Z230" s="30" t="s">
        <v>210</v>
      </c>
      <c r="AA230" s="42">
        <v>1456.8</v>
      </c>
      <c r="AB230" s="31" t="s">
        <v>40</v>
      </c>
      <c r="AC230" s="10" t="s">
        <v>72</v>
      </c>
      <c r="AD230" s="10"/>
      <c r="AE230" s="10" t="s">
        <v>42</v>
      </c>
      <c r="AF230" s="32"/>
    </row>
    <row r="231" spans="1:33" s="7" customFormat="1" ht="27.75" hidden="1" customHeight="1" outlineLevel="1" x14ac:dyDescent="0.2">
      <c r="A231" s="20">
        <v>45</v>
      </c>
      <c r="B231" s="21" t="s">
        <v>209</v>
      </c>
      <c r="C231" s="20">
        <v>1</v>
      </c>
      <c r="D231" s="20">
        <v>63</v>
      </c>
      <c r="E231" s="20">
        <v>1987</v>
      </c>
      <c r="F231" s="22" t="s">
        <v>35</v>
      </c>
      <c r="G231" s="20" t="s">
        <v>36</v>
      </c>
      <c r="H231" s="20">
        <v>2</v>
      </c>
      <c r="I231" s="20">
        <v>2</v>
      </c>
      <c r="J231" s="20">
        <v>16</v>
      </c>
      <c r="K231" s="28">
        <v>496.6</v>
      </c>
      <c r="L231" s="39">
        <v>898.6</v>
      </c>
      <c r="M231" s="28">
        <v>931</v>
      </c>
      <c r="N231" s="59">
        <f t="shared" si="91"/>
        <v>1136.5999999999999</v>
      </c>
      <c r="O231" s="28">
        <v>1561.82</v>
      </c>
      <c r="P231" s="42">
        <v>3564</v>
      </c>
      <c r="Q231" s="28" t="s">
        <v>37</v>
      </c>
      <c r="R231" s="28">
        <v>661.9</v>
      </c>
      <c r="S231" s="28">
        <v>88.4</v>
      </c>
      <c r="T231" s="28">
        <v>68</v>
      </c>
      <c r="U231" s="28">
        <v>170</v>
      </c>
      <c r="V231" s="28">
        <v>32.4</v>
      </c>
      <c r="W231" s="28">
        <v>0</v>
      </c>
      <c r="X231" s="10" t="s">
        <v>188</v>
      </c>
      <c r="Y231" s="42">
        <v>22</v>
      </c>
      <c r="Z231" s="30" t="s">
        <v>220</v>
      </c>
      <c r="AA231" s="42">
        <v>1478.7</v>
      </c>
      <c r="AB231" s="31" t="s">
        <v>40</v>
      </c>
      <c r="AC231" s="10" t="s">
        <v>54</v>
      </c>
      <c r="AD231" s="10" t="s">
        <v>189</v>
      </c>
      <c r="AE231" s="10" t="s">
        <v>42</v>
      </c>
      <c r="AF231" s="32"/>
    </row>
    <row r="232" spans="1:33" s="7" customFormat="1" ht="27.75" hidden="1" customHeight="1" outlineLevel="1" x14ac:dyDescent="0.2">
      <c r="A232" s="20">
        <v>46</v>
      </c>
      <c r="B232" s="21" t="s">
        <v>209</v>
      </c>
      <c r="C232" s="20">
        <v>1</v>
      </c>
      <c r="D232" s="20">
        <v>64</v>
      </c>
      <c r="E232" s="20">
        <v>1987</v>
      </c>
      <c r="F232" s="22" t="s">
        <v>35</v>
      </c>
      <c r="G232" s="20" t="s">
        <v>36</v>
      </c>
      <c r="H232" s="20">
        <v>2</v>
      </c>
      <c r="I232" s="20">
        <v>2</v>
      </c>
      <c r="J232" s="20">
        <v>16</v>
      </c>
      <c r="K232" s="28">
        <v>499.3</v>
      </c>
      <c r="L232" s="39">
        <v>902.2</v>
      </c>
      <c r="M232" s="28">
        <v>965.2</v>
      </c>
      <c r="N232" s="59">
        <f t="shared" si="91"/>
        <v>1072</v>
      </c>
      <c r="O232" s="28">
        <v>1155.4000000000001</v>
      </c>
      <c r="P232" s="42">
        <v>3539</v>
      </c>
      <c r="Q232" s="28" t="s">
        <v>37</v>
      </c>
      <c r="R232" s="28">
        <v>780.5</v>
      </c>
      <c r="S232" s="28">
        <v>88.4</v>
      </c>
      <c r="T232" s="28">
        <v>68</v>
      </c>
      <c r="U232" s="28">
        <v>101.8</v>
      </c>
      <c r="V232" s="42">
        <v>63</v>
      </c>
      <c r="W232" s="28">
        <v>0</v>
      </c>
      <c r="X232" s="10" t="s">
        <v>38</v>
      </c>
      <c r="Y232" s="42">
        <v>37</v>
      </c>
      <c r="Z232" s="30" t="s">
        <v>210</v>
      </c>
      <c r="AA232" s="42">
        <v>1491.3</v>
      </c>
      <c r="AB232" s="31" t="s">
        <v>40</v>
      </c>
      <c r="AC232" s="10" t="s">
        <v>41</v>
      </c>
      <c r="AD232" s="10"/>
      <c r="AE232" s="10" t="s">
        <v>42</v>
      </c>
    </row>
    <row r="233" spans="1:33" s="7" customFormat="1" ht="27.75" customHeight="1" outlineLevel="1" x14ac:dyDescent="0.2">
      <c r="A233" s="20">
        <v>57</v>
      </c>
      <c r="B233" s="21" t="s">
        <v>221</v>
      </c>
      <c r="C233" s="20">
        <v>1</v>
      </c>
      <c r="D233" s="20">
        <v>3</v>
      </c>
      <c r="E233" s="20">
        <v>1989</v>
      </c>
      <c r="F233" s="22" t="s">
        <v>44</v>
      </c>
      <c r="G233" s="20" t="s">
        <v>45</v>
      </c>
      <c r="H233" s="20">
        <v>1</v>
      </c>
      <c r="I233" s="20">
        <v>2</v>
      </c>
      <c r="J233" s="20">
        <v>29</v>
      </c>
      <c r="K233" s="28">
        <v>496</v>
      </c>
      <c r="L233" s="39">
        <v>968.8</v>
      </c>
      <c r="M233" s="70">
        <v>968.8</v>
      </c>
      <c r="N233" s="59">
        <f t="shared" si="91"/>
        <v>1305.8</v>
      </c>
      <c r="O233" s="70">
        <v>1266.5</v>
      </c>
      <c r="P233" s="42">
        <v>4107</v>
      </c>
      <c r="Q233" s="28" t="s">
        <v>37</v>
      </c>
      <c r="R233" s="28">
        <v>950</v>
      </c>
      <c r="S233" s="70">
        <v>51.09</v>
      </c>
      <c r="T233" s="42">
        <v>39.299999999999997</v>
      </c>
      <c r="U233" s="28">
        <v>297.7</v>
      </c>
      <c r="V233" s="28">
        <v>0</v>
      </c>
      <c r="W233" s="70">
        <v>0</v>
      </c>
      <c r="X233" s="10" t="s">
        <v>52</v>
      </c>
      <c r="Y233" s="42">
        <v>45</v>
      </c>
      <c r="Z233" s="30" t="s">
        <v>214</v>
      </c>
      <c r="AA233" s="42">
        <v>1576.1</v>
      </c>
      <c r="AB233" s="31" t="s">
        <v>129</v>
      </c>
      <c r="AC233" s="10" t="s">
        <v>63</v>
      </c>
      <c r="AD233" s="10"/>
      <c r="AE233" s="10" t="s">
        <v>51</v>
      </c>
      <c r="AF233" s="222">
        <v>1</v>
      </c>
    </row>
    <row r="234" spans="1:33" s="7" customFormat="1" ht="27.75" customHeight="1" outlineLevel="1" x14ac:dyDescent="0.2">
      <c r="A234" s="20">
        <v>58</v>
      </c>
      <c r="B234" s="21" t="s">
        <v>221</v>
      </c>
      <c r="C234" s="20">
        <v>1</v>
      </c>
      <c r="D234" s="20">
        <v>4</v>
      </c>
      <c r="E234" s="20">
        <v>1987</v>
      </c>
      <c r="F234" s="22" t="s">
        <v>44</v>
      </c>
      <c r="G234" s="20" t="s">
        <v>45</v>
      </c>
      <c r="H234" s="20">
        <v>1</v>
      </c>
      <c r="I234" s="20">
        <v>2</v>
      </c>
      <c r="J234" s="20">
        <v>29</v>
      </c>
      <c r="K234" s="28">
        <v>969.5</v>
      </c>
      <c r="L234" s="39">
        <v>969.5</v>
      </c>
      <c r="M234" s="70">
        <v>969.5</v>
      </c>
      <c r="N234" s="59">
        <f t="shared" si="91"/>
        <v>1257.5999999999999</v>
      </c>
      <c r="O234" s="70">
        <v>1257.5999999999999</v>
      </c>
      <c r="P234" s="42">
        <v>4001</v>
      </c>
      <c r="Q234" s="28" t="s">
        <v>37</v>
      </c>
      <c r="R234" s="28">
        <v>950</v>
      </c>
      <c r="S234" s="70">
        <v>48.88</v>
      </c>
      <c r="T234" s="42">
        <v>37.6</v>
      </c>
      <c r="U234" s="28">
        <v>250.5</v>
      </c>
      <c r="V234" s="28">
        <v>0</v>
      </c>
      <c r="W234" s="70">
        <v>0</v>
      </c>
      <c r="X234" s="10" t="s">
        <v>222</v>
      </c>
      <c r="Y234" s="42">
        <v>45</v>
      </c>
      <c r="Z234" s="30" t="s">
        <v>223</v>
      </c>
      <c r="AA234" s="42">
        <v>1550.6</v>
      </c>
      <c r="AB234" s="31" t="s">
        <v>129</v>
      </c>
      <c r="AC234" s="10" t="s">
        <v>54</v>
      </c>
      <c r="AD234" s="10" t="s">
        <v>189</v>
      </c>
      <c r="AE234" s="10" t="s">
        <v>51</v>
      </c>
      <c r="AF234" s="222">
        <v>1</v>
      </c>
    </row>
    <row r="235" spans="1:33" s="7" customFormat="1" ht="27.75" hidden="1" customHeight="1" outlineLevel="1" x14ac:dyDescent="0.2">
      <c r="A235" s="20">
        <v>49</v>
      </c>
      <c r="B235" s="21" t="s">
        <v>209</v>
      </c>
      <c r="C235" s="20">
        <v>1</v>
      </c>
      <c r="D235" s="20">
        <v>5</v>
      </c>
      <c r="E235" s="20">
        <v>1986</v>
      </c>
      <c r="F235" s="22" t="s">
        <v>44</v>
      </c>
      <c r="G235" s="20" t="s">
        <v>45</v>
      </c>
      <c r="H235" s="20">
        <v>1</v>
      </c>
      <c r="I235" s="20">
        <v>2</v>
      </c>
      <c r="J235" s="20">
        <v>36</v>
      </c>
      <c r="K235" s="28">
        <v>808</v>
      </c>
      <c r="L235" s="39">
        <v>950</v>
      </c>
      <c r="M235" s="70">
        <v>950</v>
      </c>
      <c r="N235" s="59">
        <f t="shared" si="91"/>
        <v>1294.0999999999999</v>
      </c>
      <c r="O235" s="70">
        <v>1294.0999999999999</v>
      </c>
      <c r="P235" s="42">
        <v>4230</v>
      </c>
      <c r="Q235" s="28" t="s">
        <v>37</v>
      </c>
      <c r="R235" s="28">
        <v>944</v>
      </c>
      <c r="S235" s="70">
        <v>64.220000000000013</v>
      </c>
      <c r="T235" s="42">
        <v>49.400000000000006</v>
      </c>
      <c r="U235" s="28">
        <v>294.7</v>
      </c>
      <c r="V235" s="28">
        <v>0</v>
      </c>
      <c r="W235" s="28">
        <v>0</v>
      </c>
      <c r="X235" s="10" t="s">
        <v>222</v>
      </c>
      <c r="Y235" s="42">
        <v>65</v>
      </c>
      <c r="Z235" s="30" t="s">
        <v>224</v>
      </c>
      <c r="AA235" s="42">
        <v>1613.6</v>
      </c>
      <c r="AB235" s="31" t="s">
        <v>129</v>
      </c>
      <c r="AC235" s="10" t="s">
        <v>63</v>
      </c>
      <c r="AD235" s="10"/>
      <c r="AE235" s="10" t="s">
        <v>82</v>
      </c>
    </row>
    <row r="236" spans="1:33" s="7" customFormat="1" ht="27.75" customHeight="1" outlineLevel="1" x14ac:dyDescent="0.2">
      <c r="A236" s="20">
        <v>59</v>
      </c>
      <c r="B236" s="21" t="s">
        <v>221</v>
      </c>
      <c r="C236" s="20">
        <v>1</v>
      </c>
      <c r="D236" s="20">
        <v>6</v>
      </c>
      <c r="E236" s="20">
        <v>1986</v>
      </c>
      <c r="F236" s="22" t="s">
        <v>44</v>
      </c>
      <c r="G236" s="20" t="s">
        <v>45</v>
      </c>
      <c r="H236" s="20">
        <v>1</v>
      </c>
      <c r="I236" s="20">
        <v>2</v>
      </c>
      <c r="J236" s="20">
        <v>31</v>
      </c>
      <c r="K236" s="28">
        <v>777.8</v>
      </c>
      <c r="L236" s="39">
        <v>934.8</v>
      </c>
      <c r="M236" s="70">
        <v>934.8</v>
      </c>
      <c r="N236" s="59">
        <f t="shared" si="91"/>
        <v>1276.2</v>
      </c>
      <c r="O236" s="70">
        <v>1276.2</v>
      </c>
      <c r="P236" s="42">
        <v>4024</v>
      </c>
      <c r="Q236" s="28" t="s">
        <v>125</v>
      </c>
      <c r="R236" s="28">
        <v>945</v>
      </c>
      <c r="S236" s="70">
        <v>61.36</v>
      </c>
      <c r="T236" s="42">
        <v>47.199999999999996</v>
      </c>
      <c r="U236" s="28">
        <v>294.2</v>
      </c>
      <c r="V236" s="28">
        <v>0</v>
      </c>
      <c r="W236" s="28">
        <v>0</v>
      </c>
      <c r="X236" s="10" t="s">
        <v>38</v>
      </c>
      <c r="Y236" s="42">
        <v>55</v>
      </c>
      <c r="Z236" s="30" t="s">
        <v>223</v>
      </c>
      <c r="AA236" s="42">
        <v>1591.7</v>
      </c>
      <c r="AB236" s="31" t="s">
        <v>129</v>
      </c>
      <c r="AC236" s="10" t="s">
        <v>41</v>
      </c>
      <c r="AD236" s="10"/>
      <c r="AE236" s="10" t="s">
        <v>51</v>
      </c>
      <c r="AF236" s="222">
        <v>1</v>
      </c>
    </row>
    <row r="237" spans="1:33" s="7" customFormat="1" ht="33" hidden="1" customHeight="1" x14ac:dyDescent="0.2">
      <c r="A237" s="20"/>
      <c r="B237" s="43" t="s">
        <v>101</v>
      </c>
      <c r="C237" s="44">
        <f>C189+C190+C191+C193+C194+C195+C196+C197+C198+C199+C200+C201+C202+C203+C204+C205+C206+C207+C208+C209+C210+C212+C214+C215+C221+C222+C223+C224+C225+C226+C227+C228+C229+C230+C231+C232</f>
        <v>36</v>
      </c>
      <c r="D237" s="44"/>
      <c r="E237" s="44"/>
      <c r="F237" s="44"/>
      <c r="G237" s="44"/>
      <c r="H237" s="44">
        <f>H189+H190+H191+H193+H194+H195+H196+H197+H198+H199+H200+H201+H202+H203+H204+H205+H206+H207+H208+H209+H210+H212+H214+H215+H221+H222+H223+H224+H225+H226+H227+H228+H229+H230+H231+H232</f>
        <v>72</v>
      </c>
      <c r="I237" s="44"/>
      <c r="J237" s="44">
        <f t="shared" ref="J237:P237" si="92">J189+J190+J191+J193+J194+J195+J196+J197+J198+J199+J200+J201+J202+J203+J204+J205+J206+J207+J208+J209+J210+J212+J214+J215+J221+J222+J223+J224+J225+J226+J227+J228+J229+J230+J231+J232</f>
        <v>576</v>
      </c>
      <c r="K237" s="47">
        <f t="shared" si="92"/>
        <v>17880.8</v>
      </c>
      <c r="L237" s="52">
        <f t="shared" si="92"/>
        <v>32408</v>
      </c>
      <c r="M237" s="47">
        <f t="shared" si="92"/>
        <v>34523</v>
      </c>
      <c r="N237" s="53">
        <f t="shared" si="92"/>
        <v>39025.1</v>
      </c>
      <c r="O237" s="47">
        <f t="shared" si="92"/>
        <v>43431.639999999992</v>
      </c>
      <c r="P237" s="47">
        <f t="shared" si="92"/>
        <v>126556</v>
      </c>
      <c r="Q237" s="47"/>
      <c r="R237" s="47">
        <f t="shared" ref="R237:W237" si="93">R189+R190+R191+R193+R194+R195+R196+R197+R198+R199+R200+R201+R202+R203+R204+R205+R206+R207+R208+R209+R210+R212+R214+R215+R221+R222+R223+R224+R225+R226+R227+R228+R229+R230+R231+R232</f>
        <v>27457.600000000002</v>
      </c>
      <c r="S237" s="47">
        <f t="shared" si="93"/>
        <v>3433.9599999999996</v>
      </c>
      <c r="T237" s="47">
        <f t="shared" si="93"/>
        <v>2641.5</v>
      </c>
      <c r="U237" s="47">
        <f t="shared" si="93"/>
        <v>4045.0000000000009</v>
      </c>
      <c r="V237" s="47">
        <f t="shared" si="93"/>
        <v>2115</v>
      </c>
      <c r="W237" s="47">
        <f t="shared" si="93"/>
        <v>0</v>
      </c>
      <c r="X237" s="47"/>
      <c r="Y237" s="47"/>
      <c r="Z237" s="48"/>
      <c r="AA237" s="47">
        <f>AA189+AA190+AA191+AA193+AA194+AA195+AA196+AA197+AA198+AA199+AA200+AA201+AA202+AA203+AA204+AA205+AA206+AA207+AA208+AA209+AA210+AA212+AA214+AA215+AA221+AA222+AA223+AA224+AA225+AA226+AA227+AA228+AA229+AA230+AA231+AA232</f>
        <v>48834.350000000013</v>
      </c>
      <c r="AB237" s="44"/>
      <c r="AC237" s="44"/>
      <c r="AD237" s="44"/>
      <c r="AE237" s="44"/>
    </row>
    <row r="238" spans="1:33" s="7" customFormat="1" ht="31.5" hidden="1" customHeight="1" x14ac:dyDescent="0.2">
      <c r="A238" s="20"/>
      <c r="B238" s="43" t="s">
        <v>102</v>
      </c>
      <c r="C238" s="44">
        <f>C216+C192+C235+C213</f>
        <v>4</v>
      </c>
      <c r="D238" s="44"/>
      <c r="E238" s="44"/>
      <c r="F238" s="44"/>
      <c r="G238" s="44"/>
      <c r="H238" s="44">
        <f>H216+H192+H235+H213</f>
        <v>7</v>
      </c>
      <c r="I238" s="44"/>
      <c r="J238" s="44">
        <f t="shared" ref="J238:P238" si="94">J216+J192+J235+J213</f>
        <v>80</v>
      </c>
      <c r="K238" s="44">
        <f t="shared" si="94"/>
        <v>2093.1999999999998</v>
      </c>
      <c r="L238" s="45">
        <f t="shared" si="94"/>
        <v>3250.6000000000004</v>
      </c>
      <c r="M238" s="44">
        <f t="shared" si="94"/>
        <v>3410.7</v>
      </c>
      <c r="N238" s="46">
        <f t="shared" si="94"/>
        <v>3999.2999999999997</v>
      </c>
      <c r="O238" s="44">
        <f t="shared" si="94"/>
        <v>4217.18</v>
      </c>
      <c r="P238" s="44">
        <f t="shared" si="94"/>
        <v>13104</v>
      </c>
      <c r="Q238" s="44"/>
      <c r="R238" s="44">
        <f t="shared" ref="R238:W238" si="95">R216+R192+R235+R213</f>
        <v>3316.8</v>
      </c>
      <c r="S238" s="44">
        <f t="shared" si="95"/>
        <v>314.60000000000002</v>
      </c>
      <c r="T238" s="44">
        <f t="shared" si="95"/>
        <v>242</v>
      </c>
      <c r="U238" s="44">
        <f t="shared" si="95"/>
        <v>506.7</v>
      </c>
      <c r="V238" s="44">
        <f t="shared" si="95"/>
        <v>126</v>
      </c>
      <c r="W238" s="44">
        <f t="shared" si="95"/>
        <v>34.1</v>
      </c>
      <c r="X238" s="44"/>
      <c r="Y238" s="44"/>
      <c r="Z238" s="44"/>
      <c r="AA238" s="44">
        <f>AA216+AA192+AA235+AA213</f>
        <v>5762</v>
      </c>
      <c r="AB238" s="80"/>
      <c r="AC238" s="44"/>
      <c r="AD238" s="44"/>
      <c r="AE238" s="44"/>
    </row>
    <row r="239" spans="1:33" ht="45" hidden="1" customHeight="1" x14ac:dyDescent="0.2">
      <c r="A239" s="109"/>
      <c r="B239" s="110" t="s">
        <v>103</v>
      </c>
      <c r="C239" s="20">
        <v>0</v>
      </c>
      <c r="D239" s="20"/>
      <c r="E239" s="20"/>
      <c r="F239" s="20"/>
      <c r="G239" s="20"/>
      <c r="H239" s="20">
        <v>0</v>
      </c>
      <c r="I239" s="20"/>
      <c r="J239" s="20">
        <v>0</v>
      </c>
      <c r="K239" s="28">
        <v>0</v>
      </c>
      <c r="L239" s="39">
        <v>0</v>
      </c>
      <c r="M239" s="28">
        <v>0</v>
      </c>
      <c r="N239" s="85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109"/>
      <c r="AC239" s="109"/>
      <c r="AD239" s="109"/>
      <c r="AE239" s="109"/>
      <c r="AF239" s="79"/>
      <c r="AG239" s="111"/>
    </row>
    <row r="240" spans="1:33" s="7" customFormat="1" ht="31.5" hidden="1" customHeight="1" x14ac:dyDescent="0.2">
      <c r="A240" s="20"/>
      <c r="B240" s="43" t="s">
        <v>202</v>
      </c>
      <c r="C240" s="44"/>
      <c r="D240" s="44"/>
      <c r="E240" s="44"/>
      <c r="F240" s="44"/>
      <c r="G240" s="44"/>
      <c r="H240" s="44"/>
      <c r="I240" s="44"/>
      <c r="J240" s="44"/>
      <c r="K240" s="47"/>
      <c r="L240" s="52"/>
      <c r="M240" s="47"/>
      <c r="N240" s="53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8"/>
      <c r="AA240" s="47"/>
      <c r="AB240" s="80"/>
      <c r="AC240" s="44"/>
      <c r="AD240" s="44"/>
      <c r="AE240" s="44"/>
    </row>
    <row r="241" spans="1:32" s="7" customFormat="1" ht="31.5" hidden="1" customHeight="1" x14ac:dyDescent="0.2">
      <c r="A241" s="20"/>
      <c r="B241" s="43" t="s">
        <v>100</v>
      </c>
      <c r="C241" s="44">
        <f>C211</f>
        <v>1</v>
      </c>
      <c r="D241" s="44"/>
      <c r="E241" s="44"/>
      <c r="F241" s="44"/>
      <c r="G241" s="44"/>
      <c r="H241" s="44">
        <f>H211</f>
        <v>1</v>
      </c>
      <c r="I241" s="44"/>
      <c r="J241" s="44">
        <f t="shared" ref="J241:W241" si="96">J211</f>
        <v>8</v>
      </c>
      <c r="K241" s="44">
        <f t="shared" si="96"/>
        <v>248.3</v>
      </c>
      <c r="L241" s="45">
        <f t="shared" si="96"/>
        <v>453.4</v>
      </c>
      <c r="M241" s="44">
        <f t="shared" si="96"/>
        <v>484.9</v>
      </c>
      <c r="N241" s="46">
        <f t="shared" si="96"/>
        <v>538.6</v>
      </c>
      <c r="O241" s="44">
        <f t="shared" si="96"/>
        <v>580.6</v>
      </c>
      <c r="P241" s="44">
        <f t="shared" si="96"/>
        <v>1776.5</v>
      </c>
      <c r="Q241" s="44" t="str">
        <f t="shared" si="96"/>
        <v>шифер</v>
      </c>
      <c r="R241" s="44">
        <f t="shared" si="96"/>
        <v>402.2</v>
      </c>
      <c r="S241" s="44">
        <f t="shared" si="96"/>
        <v>45.5</v>
      </c>
      <c r="T241" s="44">
        <f t="shared" si="96"/>
        <v>35</v>
      </c>
      <c r="U241" s="44">
        <f t="shared" si="96"/>
        <v>50.2</v>
      </c>
      <c r="V241" s="44">
        <f t="shared" si="96"/>
        <v>31.5</v>
      </c>
      <c r="W241" s="44">
        <f t="shared" si="96"/>
        <v>0</v>
      </c>
      <c r="X241" s="47"/>
      <c r="Y241" s="47"/>
      <c r="Z241" s="48"/>
      <c r="AA241" s="47">
        <f>AA211</f>
        <v>456.25</v>
      </c>
      <c r="AB241" s="80"/>
      <c r="AC241" s="44"/>
      <c r="AD241" s="44"/>
      <c r="AE241" s="44"/>
    </row>
    <row r="242" spans="1:32" s="55" customFormat="1" ht="30.75" hidden="1" customHeight="1" x14ac:dyDescent="0.2">
      <c r="A242" s="49"/>
      <c r="B242" s="50" t="s">
        <v>225</v>
      </c>
      <c r="C242" s="49">
        <f>SUM(C188:C236)</f>
        <v>49</v>
      </c>
      <c r="D242" s="49"/>
      <c r="E242" s="49"/>
      <c r="F242" s="49"/>
      <c r="G242" s="49"/>
      <c r="H242" s="49">
        <f>SUM(H188:H236)</f>
        <v>92</v>
      </c>
      <c r="I242" s="49"/>
      <c r="J242" s="49">
        <f t="shared" ref="J242:P242" si="97">SUM(J188:J236)</f>
        <v>801</v>
      </c>
      <c r="K242" s="51">
        <f t="shared" si="97"/>
        <v>24339.100000000002</v>
      </c>
      <c r="L242" s="52">
        <f t="shared" si="97"/>
        <v>41397.9</v>
      </c>
      <c r="M242" s="47">
        <f t="shared" si="97"/>
        <v>43810.2</v>
      </c>
      <c r="N242" s="53">
        <f t="shared" si="97"/>
        <v>50123.999999999993</v>
      </c>
      <c r="O242" s="47">
        <f t="shared" si="97"/>
        <v>54871.849999999984</v>
      </c>
      <c r="P242" s="51">
        <f t="shared" si="97"/>
        <v>162887.5</v>
      </c>
      <c r="Q242" s="51"/>
      <c r="R242" s="51">
        <f t="shared" ref="R242:W242" si="98">SUM(R188:R236)</f>
        <v>36275.100000000006</v>
      </c>
      <c r="S242" s="51">
        <f t="shared" si="98"/>
        <v>4082.53</v>
      </c>
      <c r="T242" s="51">
        <f t="shared" si="98"/>
        <v>3140.4</v>
      </c>
      <c r="U242" s="51">
        <f t="shared" si="98"/>
        <v>5655.1</v>
      </c>
      <c r="V242" s="51">
        <f t="shared" si="98"/>
        <v>2344.1000000000004</v>
      </c>
      <c r="W242" s="51">
        <f t="shared" si="98"/>
        <v>68.2</v>
      </c>
      <c r="X242" s="51"/>
      <c r="Y242" s="51"/>
      <c r="Z242" s="54"/>
      <c r="AA242" s="51">
        <f>SUM(AA188:AA236)</f>
        <v>63321.200000000004</v>
      </c>
      <c r="AB242" s="49"/>
      <c r="AC242" s="49"/>
      <c r="AD242" s="49"/>
      <c r="AE242" s="49"/>
    </row>
    <row r="243" spans="1:32" s="7" customFormat="1" ht="45" hidden="1" customHeight="1" x14ac:dyDescent="0.2">
      <c r="A243" s="44"/>
      <c r="B243" s="43" t="s">
        <v>226</v>
      </c>
      <c r="C243" s="44">
        <f>SUM(C188,C192,C196:C198,C201,C204,C206,C215,C217,C226:C227,C233)</f>
        <v>13</v>
      </c>
      <c r="D243" s="44"/>
      <c r="E243" s="44"/>
      <c r="F243" s="44"/>
      <c r="G243" s="44"/>
      <c r="H243" s="44">
        <f>SUM(H188,H192,H196:H198,H201,H204,H206,H215,H217,H226:H227,H233)</f>
        <v>24</v>
      </c>
      <c r="I243" s="44"/>
      <c r="J243" s="44">
        <f t="shared" ref="J243:P243" si="99">SUM(J188,J192,J196:J198,J201,J204,J206,J215,J217,J226:J227,J233)</f>
        <v>225</v>
      </c>
      <c r="K243" s="44">
        <f t="shared" si="99"/>
        <v>6832.0000000000009</v>
      </c>
      <c r="L243" s="45">
        <f t="shared" si="99"/>
        <v>11542.6</v>
      </c>
      <c r="M243" s="44">
        <f t="shared" si="99"/>
        <v>12145.5</v>
      </c>
      <c r="N243" s="46">
        <f t="shared" si="99"/>
        <v>14035.999999999998</v>
      </c>
      <c r="O243" s="44">
        <f t="shared" si="99"/>
        <v>14835.670000000002</v>
      </c>
      <c r="P243" s="44">
        <f t="shared" si="99"/>
        <v>45198</v>
      </c>
      <c r="Q243" s="44"/>
      <c r="R243" s="44">
        <f t="shared" ref="R243:W243" si="100">SUM(R188,R192,R196:R198,R201,R204,R206,R215,R217,R226:R227,R233)</f>
        <v>10054.099999999999</v>
      </c>
      <c r="S243" s="44">
        <f t="shared" si="100"/>
        <v>1136.1699999999998</v>
      </c>
      <c r="T243" s="44">
        <f t="shared" si="100"/>
        <v>874</v>
      </c>
      <c r="U243" s="44">
        <f t="shared" si="100"/>
        <v>1619.4</v>
      </c>
      <c r="V243" s="44">
        <f t="shared" si="100"/>
        <v>568.79999999999995</v>
      </c>
      <c r="W243" s="44">
        <f t="shared" si="100"/>
        <v>34.1</v>
      </c>
      <c r="X243" s="47"/>
      <c r="Y243" s="47"/>
      <c r="Z243" s="48"/>
      <c r="AA243" s="47">
        <f>SUM(AA188,AA192,AA196:AA198,AA201,AA204,AA206,AA215,AA217,AA226:AA227,AA233:AA235)</f>
        <v>20528.049999999996</v>
      </c>
      <c r="AB243" s="44"/>
      <c r="AC243" s="44"/>
      <c r="AD243" s="44"/>
      <c r="AE243" s="44"/>
    </row>
    <row r="244" spans="1:32" s="7" customFormat="1" ht="45" hidden="1" customHeight="1" x14ac:dyDescent="0.2">
      <c r="A244" s="44"/>
      <c r="B244" s="43" t="s">
        <v>105</v>
      </c>
      <c r="C244" s="44">
        <f>SUM(C193:C194,C202:C203,C207:C209,C211,C213,C219:C221,C224,C225,C228,C232,C236)</f>
        <v>17</v>
      </c>
      <c r="D244" s="44"/>
      <c r="E244" s="44"/>
      <c r="F244" s="44"/>
      <c r="G244" s="44"/>
      <c r="H244" s="44">
        <f>SUM(H193:H194,H202:H203,H207:H209,H211,H213,H219:H221,H224,H225,H228,H232,H236)</f>
        <v>32</v>
      </c>
      <c r="I244" s="44"/>
      <c r="J244" s="44">
        <f t="shared" ref="J244:P244" si="101">SUM(J193:J194,J202:J203,J207:J209,J211,J213,J219:J221,J224,J225,J228,J232,J236)</f>
        <v>255</v>
      </c>
      <c r="K244" s="47">
        <f t="shared" si="101"/>
        <v>7824.3</v>
      </c>
      <c r="L244" s="52">
        <f t="shared" si="101"/>
        <v>13645.6</v>
      </c>
      <c r="M244" s="47">
        <f t="shared" si="101"/>
        <v>14532.1</v>
      </c>
      <c r="N244" s="53">
        <f t="shared" si="101"/>
        <v>16338.300000000003</v>
      </c>
      <c r="O244" s="47">
        <f t="shared" si="101"/>
        <v>17524.38</v>
      </c>
      <c r="P244" s="47">
        <f t="shared" si="101"/>
        <v>53780.5</v>
      </c>
      <c r="Q244" s="47"/>
      <c r="R244" s="47">
        <f t="shared" ref="R244:W244" si="102">SUM(R193:R194,R202:R203,R207:R209,R211,R213,R219:R221,R224,R225,R228,R232,R236)</f>
        <v>12106.3</v>
      </c>
      <c r="S244" s="47">
        <f t="shared" si="102"/>
        <v>1359.5400000000002</v>
      </c>
      <c r="T244" s="47">
        <f t="shared" si="102"/>
        <v>1045.8000000000002</v>
      </c>
      <c r="U244" s="47">
        <f t="shared" si="102"/>
        <v>1646.9</v>
      </c>
      <c r="V244" s="47">
        <f t="shared" si="102"/>
        <v>886.5</v>
      </c>
      <c r="W244" s="47">
        <f t="shared" si="102"/>
        <v>0</v>
      </c>
      <c r="X244" s="47"/>
      <c r="Y244" s="47"/>
      <c r="Z244" s="47"/>
      <c r="AA244" s="47">
        <f>SUM(AA193:AA194,AA202:AA203,AA207:AA209,AA211,AA213,AA219:AA221,AA224,AA225,AA228,AA232,AA236)</f>
        <v>20751.449999999997</v>
      </c>
      <c r="AB244" s="44"/>
      <c r="AC244" s="44"/>
      <c r="AD244" s="44"/>
      <c r="AE244" s="44"/>
    </row>
    <row r="245" spans="1:32" s="7" customFormat="1" ht="45" hidden="1" customHeight="1" x14ac:dyDescent="0.2">
      <c r="A245" s="44"/>
      <c r="B245" s="43" t="s">
        <v>110</v>
      </c>
      <c r="C245" s="44">
        <f>SUM(C190:C191,C195,C200,C216,C218,C222,C205,C230)</f>
        <v>9</v>
      </c>
      <c r="D245" s="44"/>
      <c r="E245" s="44"/>
      <c r="F245" s="44"/>
      <c r="G245" s="44"/>
      <c r="H245" s="44">
        <f>SUM(H190:H191,H195,H200,H216,H218,H222,H205,H230)</f>
        <v>18</v>
      </c>
      <c r="I245" s="44"/>
      <c r="J245" s="44">
        <f t="shared" ref="J245:P245" si="103">SUM(J190:J191,J195,J200,J216,J218,J222,J205,J230)</f>
        <v>128</v>
      </c>
      <c r="K245" s="47">
        <f t="shared" si="103"/>
        <v>3926.5</v>
      </c>
      <c r="L245" s="52">
        <f t="shared" si="103"/>
        <v>7092.6</v>
      </c>
      <c r="M245" s="47">
        <f t="shared" si="103"/>
        <v>7572.7</v>
      </c>
      <c r="N245" s="53">
        <f t="shared" si="103"/>
        <v>8356.0999999999985</v>
      </c>
      <c r="O245" s="47">
        <f t="shared" si="103"/>
        <v>9410.77</v>
      </c>
      <c r="P245" s="47">
        <f t="shared" si="103"/>
        <v>27471</v>
      </c>
      <c r="Q245" s="47"/>
      <c r="R245" s="47">
        <f t="shared" ref="R245:W245" si="104">SUM(R190:R191,R195,R200,R216,R218,R222,R205,R230)</f>
        <v>6280.3000000000011</v>
      </c>
      <c r="S245" s="47">
        <f t="shared" si="104"/>
        <v>712.4</v>
      </c>
      <c r="T245" s="47">
        <f t="shared" si="104"/>
        <v>548</v>
      </c>
      <c r="U245" s="47">
        <f t="shared" si="104"/>
        <v>784.90000000000009</v>
      </c>
      <c r="V245" s="47">
        <f t="shared" si="104"/>
        <v>446</v>
      </c>
      <c r="W245" s="47">
        <f t="shared" si="104"/>
        <v>34.1</v>
      </c>
      <c r="X245" s="47"/>
      <c r="Y245" s="47"/>
      <c r="Z245" s="47"/>
      <c r="AA245" s="47">
        <f>SUM(AA190:AA191,AA195,AA200,AA216,AA218,AA222,AA205,AA230)</f>
        <v>10880</v>
      </c>
      <c r="AB245" s="44"/>
      <c r="AC245" s="44"/>
      <c r="AD245" s="44"/>
      <c r="AE245" s="44"/>
    </row>
    <row r="246" spans="1:32" s="7" customFormat="1" ht="45" hidden="1" customHeight="1" x14ac:dyDescent="0.2">
      <c r="A246" s="44"/>
      <c r="B246" s="43" t="s">
        <v>207</v>
      </c>
      <c r="C246" s="44">
        <f>SUM(C189,C199,C212,C214,C223,C231,C234,C235,C210,C229)</f>
        <v>10</v>
      </c>
      <c r="D246" s="44"/>
      <c r="E246" s="44"/>
      <c r="F246" s="44"/>
      <c r="G246" s="44"/>
      <c r="H246" s="44">
        <f>SUM(H189,H199,H212,H214,H223,H231,H234,H235,H210,H229)</f>
        <v>18</v>
      </c>
      <c r="I246" s="44"/>
      <c r="J246" s="44">
        <f t="shared" ref="J246:W246" si="105">SUM(J189,J199,J212,J214,J223,J231,J234,J235,J210,J229)</f>
        <v>193</v>
      </c>
      <c r="K246" s="47">
        <f t="shared" si="105"/>
        <v>5756.2999999999993</v>
      </c>
      <c r="L246" s="52">
        <f t="shared" si="105"/>
        <v>9117.1</v>
      </c>
      <c r="M246" s="47">
        <f t="shared" si="105"/>
        <v>9559.9</v>
      </c>
      <c r="N246" s="53">
        <f t="shared" si="105"/>
        <v>11393.6</v>
      </c>
      <c r="O246" s="47">
        <f t="shared" si="105"/>
        <v>13101.03</v>
      </c>
      <c r="P246" s="47">
        <f t="shared" si="105"/>
        <v>36438</v>
      </c>
      <c r="Q246" s="47">
        <f t="shared" si="105"/>
        <v>0</v>
      </c>
      <c r="R246" s="47">
        <f t="shared" si="105"/>
        <v>7834.4</v>
      </c>
      <c r="S246" s="47">
        <f t="shared" si="105"/>
        <v>874.42000000000007</v>
      </c>
      <c r="T246" s="47">
        <f t="shared" si="105"/>
        <v>672.6</v>
      </c>
      <c r="U246" s="47">
        <f t="shared" si="105"/>
        <v>1603.9</v>
      </c>
      <c r="V246" s="47">
        <f t="shared" si="105"/>
        <v>442.79999999999995</v>
      </c>
      <c r="W246" s="47">
        <f t="shared" si="105"/>
        <v>0</v>
      </c>
      <c r="X246" s="44"/>
      <c r="Y246" s="44"/>
      <c r="Z246" s="44"/>
      <c r="AA246" s="47">
        <f>SUM(AA189,AA199,AA212,AA214,AA223,AA231,AA234,AA235,AA210,AA229)</f>
        <v>14325.9</v>
      </c>
      <c r="AB246" s="44"/>
      <c r="AC246" s="44"/>
      <c r="AD246" s="44"/>
      <c r="AE246" s="44"/>
    </row>
    <row r="247" spans="1:32" s="41" customFormat="1" ht="45" customHeight="1" outlineLevel="1" x14ac:dyDescent="0.2">
      <c r="A247" s="20">
        <v>60</v>
      </c>
      <c r="B247" s="21" t="s">
        <v>227</v>
      </c>
      <c r="C247" s="20">
        <v>1</v>
      </c>
      <c r="D247" s="20">
        <v>9</v>
      </c>
      <c r="E247" s="20">
        <v>0</v>
      </c>
      <c r="F247" s="22" t="s">
        <v>35</v>
      </c>
      <c r="G247" s="20" t="s">
        <v>36</v>
      </c>
      <c r="H247" s="20">
        <v>1</v>
      </c>
      <c r="I247" s="20">
        <v>1</v>
      </c>
      <c r="J247" s="20">
        <v>2</v>
      </c>
      <c r="K247" s="28">
        <v>47.8</v>
      </c>
      <c r="L247" s="39">
        <v>94.4</v>
      </c>
      <c r="M247" s="28">
        <v>99.8</v>
      </c>
      <c r="N247" s="59">
        <f>L247+T247+U247</f>
        <v>94.4</v>
      </c>
      <c r="O247" s="28">
        <v>99.8</v>
      </c>
      <c r="P247" s="42">
        <v>328</v>
      </c>
      <c r="Q247" s="28" t="s">
        <v>78</v>
      </c>
      <c r="R247" s="28">
        <f>L247*1.3</f>
        <v>122.72000000000001</v>
      </c>
      <c r="S247" s="28">
        <v>0</v>
      </c>
      <c r="T247" s="28">
        <v>0</v>
      </c>
      <c r="U247" s="28">
        <v>0</v>
      </c>
      <c r="V247" s="42">
        <v>0</v>
      </c>
      <c r="W247" s="28">
        <v>0</v>
      </c>
      <c r="X247" s="10" t="s">
        <v>38</v>
      </c>
      <c r="Y247" s="42">
        <v>21</v>
      </c>
      <c r="Z247" s="30" t="s">
        <v>228</v>
      </c>
      <c r="AA247" s="42">
        <v>0</v>
      </c>
      <c r="AB247" s="31" t="s">
        <v>40</v>
      </c>
      <c r="AC247" s="10" t="s">
        <v>41</v>
      </c>
      <c r="AD247" s="10"/>
      <c r="AE247" s="10" t="s">
        <v>51</v>
      </c>
      <c r="AF247" s="226">
        <v>1</v>
      </c>
    </row>
    <row r="248" spans="1:32" s="41" customFormat="1" ht="45" customHeight="1" outlineLevel="1" x14ac:dyDescent="0.2">
      <c r="A248" s="20">
        <v>61</v>
      </c>
      <c r="B248" s="21" t="s">
        <v>227</v>
      </c>
      <c r="C248" s="20">
        <v>1</v>
      </c>
      <c r="D248" s="20">
        <v>22</v>
      </c>
      <c r="E248" s="20">
        <v>1997</v>
      </c>
      <c r="F248" s="22" t="s">
        <v>67</v>
      </c>
      <c r="G248" s="20" t="s">
        <v>96</v>
      </c>
      <c r="H248" s="20">
        <v>1</v>
      </c>
      <c r="I248" s="20">
        <v>5</v>
      </c>
      <c r="J248" s="20">
        <v>56</v>
      </c>
      <c r="K248" s="28">
        <v>1500.5</v>
      </c>
      <c r="L248" s="39">
        <v>2657.9</v>
      </c>
      <c r="M248" s="28">
        <v>2657.9</v>
      </c>
      <c r="N248" s="59">
        <f>L248+T248+U248</f>
        <v>3565.6000000000004</v>
      </c>
      <c r="O248" s="28">
        <v>3586</v>
      </c>
      <c r="P248" s="42">
        <v>13470</v>
      </c>
      <c r="Q248" s="28" t="s">
        <v>229</v>
      </c>
      <c r="R248" s="28">
        <v>607</v>
      </c>
      <c r="S248" s="28">
        <v>88.3</v>
      </c>
      <c r="T248" s="28">
        <v>67.900000000000006</v>
      </c>
      <c r="U248" s="28">
        <v>839.8</v>
      </c>
      <c r="V248" s="28">
        <v>0</v>
      </c>
      <c r="W248" s="28">
        <v>0</v>
      </c>
      <c r="X248" s="10" t="s">
        <v>132</v>
      </c>
      <c r="Y248" s="42">
        <v>1</v>
      </c>
      <c r="Z248" s="30" t="s">
        <v>230</v>
      </c>
      <c r="AA248" s="42">
        <v>2338.9499999999998</v>
      </c>
      <c r="AB248" s="31" t="s">
        <v>40</v>
      </c>
      <c r="AC248" s="10" t="s">
        <v>63</v>
      </c>
      <c r="AD248" s="12"/>
      <c r="AE248" s="10" t="s">
        <v>51</v>
      </c>
      <c r="AF248" s="223">
        <v>1</v>
      </c>
    </row>
    <row r="249" spans="1:32" s="41" customFormat="1" ht="45" customHeight="1" outlineLevel="1" x14ac:dyDescent="0.2">
      <c r="A249" s="20">
        <v>62</v>
      </c>
      <c r="B249" s="21" t="s">
        <v>227</v>
      </c>
      <c r="C249" s="20">
        <v>1</v>
      </c>
      <c r="D249" s="20">
        <v>24</v>
      </c>
      <c r="E249" s="20">
        <v>1996</v>
      </c>
      <c r="F249" s="22" t="s">
        <v>67</v>
      </c>
      <c r="G249" s="20" t="s">
        <v>96</v>
      </c>
      <c r="H249" s="20">
        <v>1</v>
      </c>
      <c r="I249" s="20">
        <v>5</v>
      </c>
      <c r="J249" s="20">
        <v>56</v>
      </c>
      <c r="K249" s="28">
        <v>1487.7</v>
      </c>
      <c r="L249" s="39">
        <v>2687.2</v>
      </c>
      <c r="M249" s="28">
        <v>2687.2</v>
      </c>
      <c r="N249" s="59">
        <f>L249+T249+U249</f>
        <v>3531.7</v>
      </c>
      <c r="O249" s="28">
        <v>3552.6</v>
      </c>
      <c r="P249" s="42">
        <v>12170</v>
      </c>
      <c r="Q249" s="28" t="s">
        <v>229</v>
      </c>
      <c r="R249" s="28">
        <v>607</v>
      </c>
      <c r="S249" s="28">
        <v>90.5</v>
      </c>
      <c r="T249" s="28">
        <v>69.599999999999994</v>
      </c>
      <c r="U249" s="28">
        <v>774.9</v>
      </c>
      <c r="V249" s="28">
        <v>0</v>
      </c>
      <c r="W249" s="28">
        <v>0</v>
      </c>
      <c r="X249" s="10" t="s">
        <v>188</v>
      </c>
      <c r="Y249" s="42">
        <v>1</v>
      </c>
      <c r="Z249" s="30" t="s">
        <v>124</v>
      </c>
      <c r="AA249" s="42">
        <v>1782</v>
      </c>
      <c r="AB249" s="31" t="s">
        <v>40</v>
      </c>
      <c r="AC249" s="10" t="s">
        <v>63</v>
      </c>
      <c r="AD249" s="10"/>
      <c r="AE249" s="10" t="s">
        <v>51</v>
      </c>
      <c r="AF249" s="223">
        <v>1</v>
      </c>
    </row>
    <row r="250" spans="1:32" s="86" customFormat="1" ht="45" hidden="1" customHeight="1" x14ac:dyDescent="0.2">
      <c r="A250" s="49"/>
      <c r="B250" s="50" t="s">
        <v>231</v>
      </c>
      <c r="C250" s="49">
        <f>SUM(C247:C249)</f>
        <v>3</v>
      </c>
      <c r="D250" s="49"/>
      <c r="E250" s="49"/>
      <c r="F250" s="113"/>
      <c r="G250" s="49"/>
      <c r="H250" s="49">
        <f>SUM(H247:H249)</f>
        <v>3</v>
      </c>
      <c r="I250" s="49"/>
      <c r="J250" s="49">
        <f t="shared" ref="J250:P250" si="106">SUM(J247:J249)</f>
        <v>114</v>
      </c>
      <c r="K250" s="51">
        <f t="shared" si="106"/>
        <v>3036</v>
      </c>
      <c r="L250" s="52">
        <f t="shared" si="106"/>
        <v>5439.5</v>
      </c>
      <c r="M250" s="47">
        <f t="shared" si="106"/>
        <v>5444.9</v>
      </c>
      <c r="N250" s="59">
        <f t="shared" si="106"/>
        <v>7191.7000000000007</v>
      </c>
      <c r="O250" s="70">
        <f t="shared" si="106"/>
        <v>7238.4</v>
      </c>
      <c r="P250" s="114">
        <f t="shared" si="106"/>
        <v>25968</v>
      </c>
      <c r="Q250" s="51"/>
      <c r="R250" s="51">
        <f t="shared" ref="R250:W250" si="107">SUM(R247:R249)</f>
        <v>1336.72</v>
      </c>
      <c r="S250" s="51">
        <f t="shared" si="107"/>
        <v>178.8</v>
      </c>
      <c r="T250" s="51">
        <f t="shared" si="107"/>
        <v>137.5</v>
      </c>
      <c r="U250" s="51">
        <f t="shared" si="107"/>
        <v>1614.6999999999998</v>
      </c>
      <c r="V250" s="51">
        <f t="shared" si="107"/>
        <v>0</v>
      </c>
      <c r="W250" s="51">
        <f t="shared" si="107"/>
        <v>0</v>
      </c>
      <c r="X250" s="51"/>
      <c r="Y250" s="51"/>
      <c r="Z250" s="54"/>
      <c r="AA250" s="51">
        <f>SUM(AA247:AA249)</f>
        <v>4120.95</v>
      </c>
      <c r="AB250" s="115"/>
      <c r="AC250" s="115"/>
      <c r="AD250" s="115"/>
      <c r="AE250" s="49"/>
    </row>
    <row r="251" spans="1:32" s="41" customFormat="1" ht="45" hidden="1" customHeight="1" x14ac:dyDescent="0.2">
      <c r="A251" s="20"/>
      <c r="B251" s="43" t="s">
        <v>105</v>
      </c>
      <c r="C251" s="44">
        <f>SUM(C247:C247)</f>
        <v>1</v>
      </c>
      <c r="D251" s="44"/>
      <c r="E251" s="44"/>
      <c r="F251" s="80"/>
      <c r="G251" s="44"/>
      <c r="H251" s="44">
        <f>SUM(H247:H247)</f>
        <v>1</v>
      </c>
      <c r="I251" s="44"/>
      <c r="J251" s="57">
        <f t="shared" ref="J251:P251" si="108">SUM(J247:J247)</f>
        <v>2</v>
      </c>
      <c r="K251" s="47">
        <f t="shared" si="108"/>
        <v>47.8</v>
      </c>
      <c r="L251" s="52">
        <f t="shared" si="108"/>
        <v>94.4</v>
      </c>
      <c r="M251" s="47">
        <f t="shared" si="108"/>
        <v>99.8</v>
      </c>
      <c r="N251" s="59">
        <f t="shared" si="108"/>
        <v>94.4</v>
      </c>
      <c r="O251" s="47">
        <f t="shared" si="108"/>
        <v>99.8</v>
      </c>
      <c r="P251" s="47">
        <f t="shared" si="108"/>
        <v>328</v>
      </c>
      <c r="Q251" s="47"/>
      <c r="R251" s="47">
        <f t="shared" ref="R251:W251" si="109">SUM(R247:R247)</f>
        <v>122.72000000000001</v>
      </c>
      <c r="S251" s="47">
        <f t="shared" si="109"/>
        <v>0</v>
      </c>
      <c r="T251" s="47">
        <f t="shared" si="109"/>
        <v>0</v>
      </c>
      <c r="U251" s="47">
        <f t="shared" si="109"/>
        <v>0</v>
      </c>
      <c r="V251" s="47">
        <f t="shared" si="109"/>
        <v>0</v>
      </c>
      <c r="W251" s="47">
        <f t="shared" si="109"/>
        <v>0</v>
      </c>
      <c r="X251" s="47"/>
      <c r="Y251" s="47"/>
      <c r="Z251" s="48"/>
      <c r="AA251" s="47">
        <f>SUM(AA247:AA247)</f>
        <v>0</v>
      </c>
      <c r="AB251" s="80"/>
      <c r="AC251" s="44"/>
      <c r="AD251" s="44"/>
      <c r="AE251" s="44"/>
    </row>
    <row r="252" spans="1:32" s="41" customFormat="1" ht="45" hidden="1" customHeight="1" x14ac:dyDescent="0.2">
      <c r="A252" s="20"/>
      <c r="B252" s="43" t="s">
        <v>232</v>
      </c>
      <c r="C252" s="44">
        <f>SUM(C248)</f>
        <v>1</v>
      </c>
      <c r="D252" s="44"/>
      <c r="E252" s="44"/>
      <c r="F252" s="80"/>
      <c r="G252" s="44"/>
      <c r="H252" s="44">
        <f>SUM(H248)</f>
        <v>1</v>
      </c>
      <c r="I252" s="44"/>
      <c r="J252" s="44">
        <f t="shared" ref="J252:P253" si="110">SUM(J248)</f>
        <v>56</v>
      </c>
      <c r="K252" s="47">
        <f t="shared" si="110"/>
        <v>1500.5</v>
      </c>
      <c r="L252" s="52">
        <f t="shared" si="110"/>
        <v>2657.9</v>
      </c>
      <c r="M252" s="47">
        <f t="shared" si="110"/>
        <v>2657.9</v>
      </c>
      <c r="N252" s="59">
        <f t="shared" si="110"/>
        <v>3565.6000000000004</v>
      </c>
      <c r="O252" s="47">
        <f t="shared" si="110"/>
        <v>3586</v>
      </c>
      <c r="P252" s="47">
        <f t="shared" si="110"/>
        <v>13470</v>
      </c>
      <c r="Q252" s="47"/>
      <c r="R252" s="47">
        <f t="shared" ref="R252:W253" si="111">SUM(R248)</f>
        <v>607</v>
      </c>
      <c r="S252" s="47">
        <f t="shared" si="111"/>
        <v>88.3</v>
      </c>
      <c r="T252" s="47">
        <f t="shared" si="111"/>
        <v>67.900000000000006</v>
      </c>
      <c r="U252" s="47">
        <f t="shared" si="111"/>
        <v>839.8</v>
      </c>
      <c r="V252" s="47">
        <f t="shared" si="111"/>
        <v>0</v>
      </c>
      <c r="W252" s="47">
        <f t="shared" si="111"/>
        <v>0</v>
      </c>
      <c r="X252" s="47"/>
      <c r="Y252" s="47"/>
      <c r="Z252" s="48"/>
      <c r="AA252" s="47">
        <f>SUM(AA248)</f>
        <v>2338.9499999999998</v>
      </c>
      <c r="AB252" s="116"/>
      <c r="AC252" s="57"/>
      <c r="AD252" s="57"/>
      <c r="AE252" s="10"/>
    </row>
    <row r="253" spans="1:32" s="41" customFormat="1" ht="45" hidden="1" customHeight="1" x14ac:dyDescent="0.2">
      <c r="A253" s="20"/>
      <c r="B253" s="43" t="s">
        <v>206</v>
      </c>
      <c r="C253" s="44">
        <f>SUM(C249)</f>
        <v>1</v>
      </c>
      <c r="D253" s="44"/>
      <c r="E253" s="44"/>
      <c r="F253" s="80"/>
      <c r="G253" s="44"/>
      <c r="H253" s="44">
        <f>SUM(H249)</f>
        <v>1</v>
      </c>
      <c r="I253" s="44"/>
      <c r="J253" s="44">
        <f t="shared" si="110"/>
        <v>56</v>
      </c>
      <c r="K253" s="47">
        <f t="shared" si="110"/>
        <v>1487.7</v>
      </c>
      <c r="L253" s="52">
        <f t="shared" si="110"/>
        <v>2687.2</v>
      </c>
      <c r="M253" s="47">
        <f t="shared" si="110"/>
        <v>2687.2</v>
      </c>
      <c r="N253" s="59">
        <f t="shared" si="110"/>
        <v>3531.7</v>
      </c>
      <c r="O253" s="47">
        <f t="shared" si="110"/>
        <v>3552.6</v>
      </c>
      <c r="P253" s="47">
        <f t="shared" si="110"/>
        <v>12170</v>
      </c>
      <c r="Q253" s="47"/>
      <c r="R253" s="47">
        <f t="shared" si="111"/>
        <v>607</v>
      </c>
      <c r="S253" s="47">
        <f t="shared" si="111"/>
        <v>90.5</v>
      </c>
      <c r="T253" s="47">
        <f t="shared" si="111"/>
        <v>69.599999999999994</v>
      </c>
      <c r="U253" s="47">
        <f t="shared" si="111"/>
        <v>774.9</v>
      </c>
      <c r="V253" s="47">
        <f t="shared" si="111"/>
        <v>0</v>
      </c>
      <c r="W253" s="47">
        <f t="shared" si="111"/>
        <v>0</v>
      </c>
      <c r="X253" s="47"/>
      <c r="Y253" s="47"/>
      <c r="Z253" s="48"/>
      <c r="AA253" s="47">
        <f>SUM(AA249)</f>
        <v>1782</v>
      </c>
      <c r="AB253" s="116"/>
      <c r="AC253" s="57"/>
      <c r="AD253" s="57"/>
      <c r="AE253" s="10"/>
    </row>
    <row r="254" spans="1:32" s="41" customFormat="1" ht="45" customHeight="1" outlineLevel="1" x14ac:dyDescent="0.2">
      <c r="A254" s="20">
        <v>63</v>
      </c>
      <c r="B254" s="21" t="s">
        <v>233</v>
      </c>
      <c r="C254" s="20">
        <v>1</v>
      </c>
      <c r="D254" s="20">
        <v>26</v>
      </c>
      <c r="E254" s="20">
        <v>1996</v>
      </c>
      <c r="F254" s="22" t="s">
        <v>67</v>
      </c>
      <c r="G254" s="20" t="s">
        <v>96</v>
      </c>
      <c r="H254" s="20">
        <v>6</v>
      </c>
      <c r="I254" s="20">
        <v>5</v>
      </c>
      <c r="J254" s="20">
        <v>90</v>
      </c>
      <c r="K254" s="28">
        <v>3313.9</v>
      </c>
      <c r="L254" s="39">
        <v>5737.1</v>
      </c>
      <c r="M254" s="28">
        <v>5856.8</v>
      </c>
      <c r="N254" s="59">
        <f>L254+T254+U254</f>
        <v>6343.8</v>
      </c>
      <c r="O254" s="28">
        <v>6594.4</v>
      </c>
      <c r="P254" s="42">
        <v>36317</v>
      </c>
      <c r="Q254" s="28" t="s">
        <v>229</v>
      </c>
      <c r="R254" s="28">
        <v>1305.5</v>
      </c>
      <c r="S254" s="28">
        <v>567.1</v>
      </c>
      <c r="T254" s="28">
        <v>436.2</v>
      </c>
      <c r="U254" s="28">
        <v>170.5</v>
      </c>
      <c r="V254" s="28">
        <v>0</v>
      </c>
      <c r="W254" s="28">
        <v>399</v>
      </c>
      <c r="X254" s="10" t="s">
        <v>188</v>
      </c>
      <c r="Y254" s="42">
        <v>1</v>
      </c>
      <c r="Z254" s="30" t="s">
        <v>124</v>
      </c>
      <c r="AA254" s="42">
        <v>5048.6499999999996</v>
      </c>
      <c r="AB254" s="31" t="s">
        <v>40</v>
      </c>
      <c r="AC254" s="10" t="s">
        <v>63</v>
      </c>
      <c r="AD254" s="10"/>
      <c r="AE254" s="10" t="s">
        <v>51</v>
      </c>
      <c r="AF254" s="223">
        <v>1</v>
      </c>
    </row>
    <row r="255" spans="1:32" s="41" customFormat="1" ht="45" customHeight="1" outlineLevel="1" x14ac:dyDescent="0.2">
      <c r="A255" s="20">
        <v>64</v>
      </c>
      <c r="B255" s="21" t="s">
        <v>234</v>
      </c>
      <c r="C255" s="20">
        <v>1</v>
      </c>
      <c r="D255" s="20">
        <v>30</v>
      </c>
      <c r="E255" s="20">
        <v>1998</v>
      </c>
      <c r="F255" s="22" t="s">
        <v>67</v>
      </c>
      <c r="G255" s="20" t="s">
        <v>96</v>
      </c>
      <c r="H255" s="20">
        <v>10</v>
      </c>
      <c r="I255" s="20">
        <v>5</v>
      </c>
      <c r="J255" s="20">
        <v>152</v>
      </c>
      <c r="K255" s="28">
        <v>5500.8</v>
      </c>
      <c r="L255" s="39">
        <v>9546.6</v>
      </c>
      <c r="M255" s="28">
        <v>10079.299999999999</v>
      </c>
      <c r="N255" s="59">
        <f>L255+T255+U255</f>
        <v>10727.400000000001</v>
      </c>
      <c r="O255" s="28">
        <v>11497.5</v>
      </c>
      <c r="P255" s="42">
        <v>39475</v>
      </c>
      <c r="Q255" s="28" t="s">
        <v>229</v>
      </c>
      <c r="R255" s="28">
        <v>2466.5</v>
      </c>
      <c r="S255" s="28">
        <v>1028.5999999999999</v>
      </c>
      <c r="T255" s="28">
        <v>791.2</v>
      </c>
      <c r="U255" s="28">
        <v>389.6</v>
      </c>
      <c r="V255" s="28">
        <v>0</v>
      </c>
      <c r="W255" s="28">
        <v>532.70000000000005</v>
      </c>
      <c r="X255" s="10" t="s">
        <v>132</v>
      </c>
      <c r="Y255" s="42">
        <v>1</v>
      </c>
      <c r="Z255" s="30" t="s">
        <v>124</v>
      </c>
      <c r="AA255" s="42">
        <v>8401.01</v>
      </c>
      <c r="AB255" s="31" t="s">
        <v>40</v>
      </c>
      <c r="AC255" s="10" t="s">
        <v>63</v>
      </c>
      <c r="AD255" s="12"/>
      <c r="AE255" s="10" t="s">
        <v>51</v>
      </c>
      <c r="AF255" s="223">
        <v>1</v>
      </c>
    </row>
    <row r="256" spans="1:32" s="41" customFormat="1" ht="45" customHeight="1" outlineLevel="1" x14ac:dyDescent="0.2">
      <c r="A256" s="20">
        <v>65</v>
      </c>
      <c r="B256" s="21" t="s">
        <v>233</v>
      </c>
      <c r="C256" s="20">
        <v>1</v>
      </c>
      <c r="D256" s="20">
        <v>32</v>
      </c>
      <c r="E256" s="20">
        <v>1997</v>
      </c>
      <c r="F256" s="22" t="s">
        <v>67</v>
      </c>
      <c r="G256" s="20" t="s">
        <v>96</v>
      </c>
      <c r="H256" s="20">
        <v>5</v>
      </c>
      <c r="I256" s="20">
        <v>5</v>
      </c>
      <c r="J256" s="20">
        <v>76</v>
      </c>
      <c r="K256" s="28">
        <v>2765.5</v>
      </c>
      <c r="L256" s="39">
        <v>4793.3999999999996</v>
      </c>
      <c r="M256" s="28">
        <v>5133.6000000000004</v>
      </c>
      <c r="N256" s="59">
        <f>L256+T256+U256</f>
        <v>5341.7</v>
      </c>
      <c r="O256" s="28">
        <v>5798.4</v>
      </c>
      <c r="P256" s="42">
        <v>24462</v>
      </c>
      <c r="Q256" s="28" t="s">
        <v>229</v>
      </c>
      <c r="R256" s="28">
        <v>1264</v>
      </c>
      <c r="S256" s="28">
        <v>505</v>
      </c>
      <c r="T256" s="28">
        <v>388.5</v>
      </c>
      <c r="U256" s="28">
        <v>159.80000000000001</v>
      </c>
      <c r="V256" s="28">
        <v>0</v>
      </c>
      <c r="W256" s="28">
        <v>340.2</v>
      </c>
      <c r="X256" s="10" t="s">
        <v>132</v>
      </c>
      <c r="Y256" s="42">
        <v>1</v>
      </c>
      <c r="Z256" s="30" t="s">
        <v>124</v>
      </c>
      <c r="AA256" s="42">
        <v>4218.1899999999996</v>
      </c>
      <c r="AB256" s="31" t="s">
        <v>40</v>
      </c>
      <c r="AC256" s="10" t="s">
        <v>63</v>
      </c>
      <c r="AD256" s="12"/>
      <c r="AE256" s="10" t="s">
        <v>51</v>
      </c>
      <c r="AF256" s="223">
        <v>1</v>
      </c>
    </row>
    <row r="257" spans="1:32" s="7" customFormat="1" ht="45" customHeight="1" outlineLevel="1" x14ac:dyDescent="0.2">
      <c r="A257" s="20">
        <v>66</v>
      </c>
      <c r="B257" s="21" t="s">
        <v>233</v>
      </c>
      <c r="C257" s="20">
        <v>1</v>
      </c>
      <c r="D257" s="20">
        <v>12</v>
      </c>
      <c r="E257" s="20">
        <v>2002</v>
      </c>
      <c r="F257" s="22" t="s">
        <v>235</v>
      </c>
      <c r="G257" s="20" t="s">
        <v>96</v>
      </c>
      <c r="H257" s="20">
        <v>16</v>
      </c>
      <c r="I257" s="20" t="s">
        <v>236</v>
      </c>
      <c r="J257" s="20">
        <v>127</v>
      </c>
      <c r="K257" s="28">
        <v>6773.7</v>
      </c>
      <c r="L257" s="39">
        <v>10801.3</v>
      </c>
      <c r="M257" s="28">
        <v>11406.1</v>
      </c>
      <c r="N257" s="59">
        <f>L257+T257+U257</f>
        <v>12440.599999999999</v>
      </c>
      <c r="O257" s="28">
        <v>13298.99</v>
      </c>
      <c r="P257" s="42">
        <v>61726</v>
      </c>
      <c r="Q257" s="28" t="s">
        <v>195</v>
      </c>
      <c r="R257" s="28">
        <v>5335</v>
      </c>
      <c r="S257" s="28">
        <v>1098.8900000000001</v>
      </c>
      <c r="T257" s="28">
        <v>845.3</v>
      </c>
      <c r="U257" s="28">
        <v>794</v>
      </c>
      <c r="V257" s="28">
        <v>1209</v>
      </c>
      <c r="W257" s="28">
        <v>0</v>
      </c>
      <c r="X257" s="10" t="s">
        <v>188</v>
      </c>
      <c r="Y257" s="42">
        <v>0</v>
      </c>
      <c r="Z257" s="30" t="s">
        <v>124</v>
      </c>
      <c r="AA257" s="42">
        <v>9505.4</v>
      </c>
      <c r="AB257" s="31" t="s">
        <v>40</v>
      </c>
      <c r="AC257" s="10" t="s">
        <v>63</v>
      </c>
      <c r="AD257" s="10"/>
      <c r="AE257" s="10" t="s">
        <v>51</v>
      </c>
      <c r="AF257" s="223">
        <v>1</v>
      </c>
    </row>
    <row r="258" spans="1:32" s="7" customFormat="1" ht="45" hidden="1" customHeight="1" outlineLevel="1" x14ac:dyDescent="0.2">
      <c r="A258" s="20">
        <v>5</v>
      </c>
      <c r="B258" s="21" t="s">
        <v>233</v>
      </c>
      <c r="C258" s="20">
        <v>1</v>
      </c>
      <c r="D258" s="20">
        <v>10</v>
      </c>
      <c r="E258" s="20">
        <v>1992</v>
      </c>
      <c r="F258" s="22" t="s">
        <v>35</v>
      </c>
      <c r="G258" s="20" t="s">
        <v>36</v>
      </c>
      <c r="H258" s="20">
        <v>2</v>
      </c>
      <c r="I258" s="20">
        <v>2</v>
      </c>
      <c r="J258" s="20">
        <v>16</v>
      </c>
      <c r="K258" s="28">
        <v>636.79999999999995</v>
      </c>
      <c r="L258" s="39">
        <v>960.6</v>
      </c>
      <c r="M258" s="28">
        <v>1014.52</v>
      </c>
      <c r="N258" s="59">
        <f>L258+T258+U258</f>
        <v>1060.2384615384615</v>
      </c>
      <c r="O258" s="28">
        <v>1126.32</v>
      </c>
      <c r="P258" s="42">
        <v>3285</v>
      </c>
      <c r="Q258" s="28" t="s">
        <v>125</v>
      </c>
      <c r="R258" s="28">
        <v>759.6</v>
      </c>
      <c r="S258" s="28">
        <v>52.7</v>
      </c>
      <c r="T258" s="28">
        <v>40.53846153846154</v>
      </c>
      <c r="U258" s="28">
        <v>59.1</v>
      </c>
      <c r="V258" s="28">
        <v>0</v>
      </c>
      <c r="W258" s="28">
        <v>53.92</v>
      </c>
      <c r="X258" s="10" t="s">
        <v>188</v>
      </c>
      <c r="Y258" s="42">
        <v>17</v>
      </c>
      <c r="Z258" s="30" t="s">
        <v>237</v>
      </c>
      <c r="AA258" s="42">
        <v>1628.6</v>
      </c>
      <c r="AB258" s="31" t="s">
        <v>40</v>
      </c>
      <c r="AC258" s="10" t="s">
        <v>54</v>
      </c>
      <c r="AD258" s="10" t="s">
        <v>189</v>
      </c>
      <c r="AE258" s="10" t="s">
        <v>42</v>
      </c>
      <c r="AF258" s="32"/>
    </row>
    <row r="259" spans="1:32" s="76" customFormat="1" ht="45" hidden="1" customHeight="1" x14ac:dyDescent="0.2">
      <c r="A259" s="20"/>
      <c r="B259" s="43" t="s">
        <v>101</v>
      </c>
      <c r="C259" s="44">
        <f>SUM(C258)</f>
        <v>1</v>
      </c>
      <c r="D259" s="44"/>
      <c r="E259" s="44"/>
      <c r="F259" s="44"/>
      <c r="G259" s="44"/>
      <c r="H259" s="44">
        <f>SUM(H258)</f>
        <v>2</v>
      </c>
      <c r="I259" s="44"/>
      <c r="J259" s="44">
        <f t="shared" ref="J259:P259" si="112">SUM(J258)</f>
        <v>16</v>
      </c>
      <c r="K259" s="47">
        <f t="shared" si="112"/>
        <v>636.79999999999995</v>
      </c>
      <c r="L259" s="52">
        <f t="shared" si="112"/>
        <v>960.6</v>
      </c>
      <c r="M259" s="47">
        <f t="shared" si="112"/>
        <v>1014.52</v>
      </c>
      <c r="N259" s="53">
        <f t="shared" si="112"/>
        <v>1060.2384615384615</v>
      </c>
      <c r="O259" s="47">
        <f t="shared" si="112"/>
        <v>1126.32</v>
      </c>
      <c r="P259" s="47">
        <f t="shared" si="112"/>
        <v>3285</v>
      </c>
      <c r="Q259" s="47"/>
      <c r="R259" s="47">
        <f t="shared" ref="R259:W259" si="113">SUM(R258)</f>
        <v>759.6</v>
      </c>
      <c r="S259" s="47">
        <f t="shared" si="113"/>
        <v>52.7</v>
      </c>
      <c r="T259" s="47">
        <f t="shared" si="113"/>
        <v>40.53846153846154</v>
      </c>
      <c r="U259" s="47">
        <f t="shared" si="113"/>
        <v>59.1</v>
      </c>
      <c r="V259" s="47">
        <f t="shared" si="113"/>
        <v>0</v>
      </c>
      <c r="W259" s="47">
        <f t="shared" si="113"/>
        <v>53.92</v>
      </c>
      <c r="X259" s="47"/>
      <c r="Y259" s="47"/>
      <c r="Z259" s="48"/>
      <c r="AA259" s="47">
        <f>SUM(AA258)</f>
        <v>1628.6</v>
      </c>
      <c r="AB259" s="22"/>
      <c r="AC259" s="20"/>
      <c r="AD259" s="20"/>
      <c r="AE259" s="20"/>
    </row>
    <row r="260" spans="1:32" s="77" customFormat="1" ht="45" hidden="1" customHeight="1" x14ac:dyDescent="0.2">
      <c r="A260" s="49"/>
      <c r="B260" s="50" t="s">
        <v>238</v>
      </c>
      <c r="C260" s="49">
        <f>SUM(C254:C258)</f>
        <v>5</v>
      </c>
      <c r="D260" s="49"/>
      <c r="E260" s="49"/>
      <c r="F260" s="49"/>
      <c r="G260" s="49"/>
      <c r="H260" s="49">
        <f>SUM(H254:H258)</f>
        <v>39</v>
      </c>
      <c r="I260" s="49"/>
      <c r="J260" s="49">
        <f t="shared" ref="J260:P260" si="114">SUM(J254:J258)</f>
        <v>461</v>
      </c>
      <c r="K260" s="51">
        <f t="shared" si="114"/>
        <v>18990.7</v>
      </c>
      <c r="L260" s="52">
        <f t="shared" si="114"/>
        <v>31838.999999999996</v>
      </c>
      <c r="M260" s="47">
        <f t="shared" si="114"/>
        <v>33490.319999999992</v>
      </c>
      <c r="N260" s="53">
        <f t="shared" si="114"/>
        <v>35913.738461538458</v>
      </c>
      <c r="O260" s="47">
        <f t="shared" si="114"/>
        <v>38315.61</v>
      </c>
      <c r="P260" s="51">
        <f t="shared" si="114"/>
        <v>165265</v>
      </c>
      <c r="Q260" s="51"/>
      <c r="R260" s="51">
        <f t="shared" ref="R260:W260" si="115">SUM(R254:R258)</f>
        <v>11130.6</v>
      </c>
      <c r="S260" s="51">
        <f t="shared" si="115"/>
        <v>3252.29</v>
      </c>
      <c r="T260" s="51">
        <f t="shared" si="115"/>
        <v>2501.7384615384613</v>
      </c>
      <c r="U260" s="51">
        <f t="shared" si="115"/>
        <v>1573</v>
      </c>
      <c r="V260" s="51">
        <f t="shared" si="115"/>
        <v>1209</v>
      </c>
      <c r="W260" s="51">
        <f t="shared" si="115"/>
        <v>1325.8200000000002</v>
      </c>
      <c r="X260" s="51"/>
      <c r="Y260" s="51"/>
      <c r="Z260" s="54"/>
      <c r="AA260" s="51">
        <f>SUM(AA254:AA258)</f>
        <v>28801.85</v>
      </c>
      <c r="AB260" s="49"/>
      <c r="AC260" s="49"/>
      <c r="AD260" s="49"/>
      <c r="AE260" s="49"/>
    </row>
    <row r="261" spans="1:32" s="76" customFormat="1" ht="45" hidden="1" customHeight="1" x14ac:dyDescent="0.2">
      <c r="A261" s="44"/>
      <c r="B261" s="43" t="s">
        <v>207</v>
      </c>
      <c r="C261" s="44">
        <f>SUM(C258)</f>
        <v>1</v>
      </c>
      <c r="D261" s="44"/>
      <c r="E261" s="44"/>
      <c r="F261" s="44"/>
      <c r="G261" s="44"/>
      <c r="H261" s="44">
        <f>SUM(H258)</f>
        <v>2</v>
      </c>
      <c r="I261" s="44"/>
      <c r="J261" s="44">
        <f t="shared" ref="J261:P261" si="116">SUM(J258)</f>
        <v>16</v>
      </c>
      <c r="K261" s="47">
        <f t="shared" si="116"/>
        <v>636.79999999999995</v>
      </c>
      <c r="L261" s="52">
        <f t="shared" si="116"/>
        <v>960.6</v>
      </c>
      <c r="M261" s="47">
        <f t="shared" si="116"/>
        <v>1014.52</v>
      </c>
      <c r="N261" s="53">
        <f t="shared" si="116"/>
        <v>1060.2384615384615</v>
      </c>
      <c r="O261" s="47">
        <f t="shared" si="116"/>
        <v>1126.32</v>
      </c>
      <c r="P261" s="47">
        <f t="shared" si="116"/>
        <v>3285</v>
      </c>
      <c r="Q261" s="47"/>
      <c r="R261" s="47">
        <f t="shared" ref="R261:W261" si="117">SUM(R258)</f>
        <v>759.6</v>
      </c>
      <c r="S261" s="47">
        <f t="shared" si="117"/>
        <v>52.7</v>
      </c>
      <c r="T261" s="47">
        <f t="shared" si="117"/>
        <v>40.53846153846154</v>
      </c>
      <c r="U261" s="47">
        <f t="shared" si="117"/>
        <v>59.1</v>
      </c>
      <c r="V261" s="47">
        <f t="shared" si="117"/>
        <v>0</v>
      </c>
      <c r="W261" s="47">
        <f t="shared" si="117"/>
        <v>53.92</v>
      </c>
      <c r="X261" s="47"/>
      <c r="Y261" s="47"/>
      <c r="Z261" s="48"/>
      <c r="AA261" s="47">
        <f>SUM(AA258)</f>
        <v>1628.6</v>
      </c>
      <c r="AB261" s="44"/>
      <c r="AC261" s="44"/>
      <c r="AD261" s="44"/>
      <c r="AE261" s="44"/>
    </row>
    <row r="262" spans="1:32" s="76" customFormat="1" ht="45" hidden="1" customHeight="1" x14ac:dyDescent="0.2">
      <c r="A262" s="44"/>
      <c r="B262" s="43" t="s">
        <v>239</v>
      </c>
      <c r="C262" s="44">
        <f>SUM(C255:C256)</f>
        <v>2</v>
      </c>
      <c r="D262" s="44"/>
      <c r="E262" s="44"/>
      <c r="F262" s="44"/>
      <c r="G262" s="44"/>
      <c r="H262" s="44">
        <f>SUM(H255:H256)</f>
        <v>15</v>
      </c>
      <c r="I262" s="44"/>
      <c r="J262" s="44">
        <f t="shared" ref="J262:P262" si="118">SUM(J255:J256)</f>
        <v>228</v>
      </c>
      <c r="K262" s="47">
        <f t="shared" si="118"/>
        <v>8266.2999999999993</v>
      </c>
      <c r="L262" s="52">
        <f t="shared" si="118"/>
        <v>14340</v>
      </c>
      <c r="M262" s="47">
        <f t="shared" si="118"/>
        <v>15212.9</v>
      </c>
      <c r="N262" s="53">
        <f t="shared" si="118"/>
        <v>16069.100000000002</v>
      </c>
      <c r="O262" s="47">
        <f t="shared" si="118"/>
        <v>17295.900000000001</v>
      </c>
      <c r="P262" s="47">
        <f t="shared" si="118"/>
        <v>63937</v>
      </c>
      <c r="Q262" s="47"/>
      <c r="R262" s="47">
        <f t="shared" ref="R262:W262" si="119">SUM(R255:R256)</f>
        <v>3730.5</v>
      </c>
      <c r="S262" s="47">
        <f t="shared" si="119"/>
        <v>1533.6</v>
      </c>
      <c r="T262" s="47">
        <f t="shared" si="119"/>
        <v>1179.7</v>
      </c>
      <c r="U262" s="47">
        <f t="shared" si="119"/>
        <v>549.40000000000009</v>
      </c>
      <c r="V262" s="47">
        <f t="shared" si="119"/>
        <v>0</v>
      </c>
      <c r="W262" s="47">
        <f t="shared" si="119"/>
        <v>872.90000000000009</v>
      </c>
      <c r="X262" s="47"/>
      <c r="Y262" s="47"/>
      <c r="Z262" s="48"/>
      <c r="AA262" s="47">
        <f>SUM(AA255:AA256)</f>
        <v>12619.2</v>
      </c>
      <c r="AB262" s="44"/>
      <c r="AC262" s="44"/>
      <c r="AD262" s="44"/>
      <c r="AE262" s="44"/>
    </row>
    <row r="263" spans="1:32" s="41" customFormat="1" ht="45" hidden="1" customHeight="1" x14ac:dyDescent="0.2">
      <c r="A263" s="44"/>
      <c r="B263" s="43" t="s">
        <v>240</v>
      </c>
      <c r="C263" s="44">
        <f>SUM(C254,C257)</f>
        <v>2</v>
      </c>
      <c r="D263" s="44"/>
      <c r="E263" s="44"/>
      <c r="F263" s="44"/>
      <c r="G263" s="44"/>
      <c r="H263" s="44">
        <f>SUM(H254,H257)</f>
        <v>22</v>
      </c>
      <c r="I263" s="44"/>
      <c r="J263" s="44">
        <f t="shared" ref="J263:P263" si="120">SUM(J254,J257)</f>
        <v>217</v>
      </c>
      <c r="K263" s="47">
        <f t="shared" si="120"/>
        <v>10087.6</v>
      </c>
      <c r="L263" s="52">
        <f t="shared" si="120"/>
        <v>16538.400000000001</v>
      </c>
      <c r="M263" s="47">
        <f t="shared" si="120"/>
        <v>17262.900000000001</v>
      </c>
      <c r="N263" s="53">
        <f t="shared" si="120"/>
        <v>18784.399999999998</v>
      </c>
      <c r="O263" s="47">
        <f t="shared" si="120"/>
        <v>19893.39</v>
      </c>
      <c r="P263" s="47">
        <f t="shared" si="120"/>
        <v>98043</v>
      </c>
      <c r="Q263" s="47"/>
      <c r="R263" s="47">
        <f t="shared" ref="R263:W263" si="121">SUM(R254,R257)</f>
        <v>6640.5</v>
      </c>
      <c r="S263" s="47">
        <f t="shared" si="121"/>
        <v>1665.9900000000002</v>
      </c>
      <c r="T263" s="47">
        <f t="shared" si="121"/>
        <v>1281.5</v>
      </c>
      <c r="U263" s="47">
        <f t="shared" si="121"/>
        <v>964.5</v>
      </c>
      <c r="V263" s="47">
        <f t="shared" si="121"/>
        <v>1209</v>
      </c>
      <c r="W263" s="47">
        <f t="shared" si="121"/>
        <v>399</v>
      </c>
      <c r="X263" s="47"/>
      <c r="Y263" s="47"/>
      <c r="Z263" s="48"/>
      <c r="AA263" s="47">
        <f>SUM(AA254,AA257)</f>
        <v>14554.05</v>
      </c>
      <c r="AB263" s="44"/>
      <c r="AC263" s="44"/>
      <c r="AD263" s="44"/>
      <c r="AE263" s="44"/>
    </row>
    <row r="264" spans="1:32" s="41" customFormat="1" ht="45" customHeight="1" outlineLevel="1" x14ac:dyDescent="0.2">
      <c r="A264" s="20">
        <v>67</v>
      </c>
      <c r="B264" s="220" t="s">
        <v>241</v>
      </c>
      <c r="C264" s="20">
        <f>SUM(C258)</f>
        <v>1</v>
      </c>
      <c r="D264" s="20">
        <v>1</v>
      </c>
      <c r="E264" s="20">
        <v>1995</v>
      </c>
      <c r="F264" s="22" t="s">
        <v>95</v>
      </c>
      <c r="G264" s="20" t="s">
        <v>96</v>
      </c>
      <c r="H264" s="20">
        <v>4</v>
      </c>
      <c r="I264" s="20">
        <v>3</v>
      </c>
      <c r="J264" s="20">
        <v>33</v>
      </c>
      <c r="K264" s="28">
        <v>1459.8</v>
      </c>
      <c r="L264" s="39">
        <v>2274.9</v>
      </c>
      <c r="M264" s="28">
        <v>2337.3000000000002</v>
      </c>
      <c r="N264" s="59">
        <f t="shared" ref="N264:N270" si="122">L264+T264+U264</f>
        <v>2510.1</v>
      </c>
      <c r="O264" s="28">
        <v>2619.6</v>
      </c>
      <c r="P264" s="42">
        <v>9130</v>
      </c>
      <c r="Q264" s="28"/>
      <c r="R264" s="28">
        <v>1003.3</v>
      </c>
      <c r="S264" s="28">
        <v>204.3</v>
      </c>
      <c r="T264" s="28">
        <v>157.19999999999999</v>
      </c>
      <c r="U264" s="28">
        <v>78</v>
      </c>
      <c r="V264" s="28">
        <v>0</v>
      </c>
      <c r="W264" s="28">
        <v>62.37</v>
      </c>
      <c r="X264" s="10" t="s">
        <v>52</v>
      </c>
      <c r="Y264" s="42">
        <v>0</v>
      </c>
      <c r="Z264" s="30" t="s">
        <v>124</v>
      </c>
      <c r="AA264" s="42">
        <v>2001.91</v>
      </c>
      <c r="AB264" s="31" t="s">
        <v>40</v>
      </c>
      <c r="AC264" s="10" t="s">
        <v>63</v>
      </c>
      <c r="AD264" s="10"/>
      <c r="AE264" s="10" t="s">
        <v>51</v>
      </c>
      <c r="AF264" s="223">
        <v>1</v>
      </c>
    </row>
    <row r="265" spans="1:32" s="41" customFormat="1" ht="45" customHeight="1" outlineLevel="1" x14ac:dyDescent="0.2">
      <c r="A265" s="20">
        <v>68</v>
      </c>
      <c r="B265" s="220" t="s">
        <v>241</v>
      </c>
      <c r="C265" s="20">
        <v>1</v>
      </c>
      <c r="D265" s="20">
        <v>2</v>
      </c>
      <c r="E265" s="20">
        <v>1999</v>
      </c>
      <c r="F265" s="22" t="s">
        <v>95</v>
      </c>
      <c r="G265" s="20" t="s">
        <v>96</v>
      </c>
      <c r="H265" s="20">
        <v>4</v>
      </c>
      <c r="I265" s="20">
        <v>3</v>
      </c>
      <c r="J265" s="20">
        <v>24</v>
      </c>
      <c r="K265" s="28">
        <v>1227.0999999999999</v>
      </c>
      <c r="L265" s="39">
        <v>1994.5</v>
      </c>
      <c r="M265" s="28">
        <v>2102.5</v>
      </c>
      <c r="N265" s="59">
        <f t="shared" si="122"/>
        <v>2296.02</v>
      </c>
      <c r="O265" s="28">
        <v>2448.3000000000002</v>
      </c>
      <c r="P265" s="42">
        <v>11657</v>
      </c>
      <c r="Q265" s="28" t="s">
        <v>242</v>
      </c>
      <c r="R265" s="28">
        <v>1082</v>
      </c>
      <c r="S265" s="28">
        <v>191.9</v>
      </c>
      <c r="T265" s="28">
        <v>147.62</v>
      </c>
      <c r="U265" s="28">
        <v>153.9</v>
      </c>
      <c r="V265" s="28">
        <v>108</v>
      </c>
      <c r="W265" s="28">
        <v>0</v>
      </c>
      <c r="X265" s="10" t="s">
        <v>52</v>
      </c>
      <c r="Y265" s="42">
        <v>0</v>
      </c>
      <c r="Z265" s="30" t="s">
        <v>124</v>
      </c>
      <c r="AA265" s="42">
        <v>1755.16</v>
      </c>
      <c r="AB265" s="31" t="s">
        <v>40</v>
      </c>
      <c r="AC265" s="10" t="s">
        <v>63</v>
      </c>
      <c r="AD265" s="10"/>
      <c r="AE265" s="10" t="s">
        <v>51</v>
      </c>
      <c r="AF265" s="223">
        <v>1</v>
      </c>
    </row>
    <row r="266" spans="1:32" s="41" customFormat="1" ht="45" customHeight="1" outlineLevel="1" x14ac:dyDescent="0.2">
      <c r="A266" s="20">
        <v>69</v>
      </c>
      <c r="B266" s="220" t="s">
        <v>241</v>
      </c>
      <c r="C266" s="20">
        <v>1</v>
      </c>
      <c r="D266" s="20">
        <v>3</v>
      </c>
      <c r="E266" s="20">
        <v>2000</v>
      </c>
      <c r="F266" s="22" t="s">
        <v>95</v>
      </c>
      <c r="G266" s="20" t="s">
        <v>96</v>
      </c>
      <c r="H266" s="20">
        <v>5</v>
      </c>
      <c r="I266" s="20">
        <v>3</v>
      </c>
      <c r="J266" s="20">
        <v>33</v>
      </c>
      <c r="K266" s="28">
        <v>1512</v>
      </c>
      <c r="L266" s="39">
        <v>2490.8000000000002</v>
      </c>
      <c r="M266" s="28">
        <v>2625.8</v>
      </c>
      <c r="N266" s="59">
        <f t="shared" si="122"/>
        <v>2878.21</v>
      </c>
      <c r="O266" s="28">
        <v>3070.9</v>
      </c>
      <c r="P266" s="42">
        <v>14448</v>
      </c>
      <c r="Q266" s="28" t="s">
        <v>242</v>
      </c>
      <c r="R266" s="28">
        <v>1472</v>
      </c>
      <c r="S266" s="28">
        <v>250</v>
      </c>
      <c r="T266" s="28">
        <v>192.31</v>
      </c>
      <c r="U266" s="28">
        <v>195.1</v>
      </c>
      <c r="V266" s="28">
        <v>135</v>
      </c>
      <c r="W266" s="28">
        <v>0</v>
      </c>
      <c r="X266" s="10" t="s">
        <v>52</v>
      </c>
      <c r="Y266" s="42">
        <v>0</v>
      </c>
      <c r="Z266" s="30" t="s">
        <v>124</v>
      </c>
      <c r="AA266" s="42">
        <v>2191.9</v>
      </c>
      <c r="AB266" s="31" t="s">
        <v>40</v>
      </c>
      <c r="AC266" s="10" t="s">
        <v>63</v>
      </c>
      <c r="AD266" s="10"/>
      <c r="AE266" s="10" t="s">
        <v>51</v>
      </c>
      <c r="AF266" s="223">
        <v>1</v>
      </c>
    </row>
    <row r="267" spans="1:32" s="41" customFormat="1" ht="45" customHeight="1" outlineLevel="1" x14ac:dyDescent="0.2">
      <c r="A267" s="20">
        <v>70</v>
      </c>
      <c r="B267" s="220" t="s">
        <v>241</v>
      </c>
      <c r="C267" s="20">
        <v>1</v>
      </c>
      <c r="D267" s="20">
        <v>4</v>
      </c>
      <c r="E267" s="20">
        <v>1999</v>
      </c>
      <c r="F267" s="22" t="s">
        <v>95</v>
      </c>
      <c r="G267" s="20" t="s">
        <v>96</v>
      </c>
      <c r="H267" s="20">
        <v>5</v>
      </c>
      <c r="I267" s="20">
        <v>3</v>
      </c>
      <c r="J267" s="20">
        <v>33</v>
      </c>
      <c r="K267" s="28">
        <v>1514</v>
      </c>
      <c r="L267" s="39">
        <v>2554.3000000000002</v>
      </c>
      <c r="M267" s="28">
        <v>2689.3</v>
      </c>
      <c r="N267" s="59">
        <f t="shared" si="122"/>
        <v>2948.6200000000003</v>
      </c>
      <c r="O267" s="28">
        <v>3139.1</v>
      </c>
      <c r="P267" s="42">
        <v>14448</v>
      </c>
      <c r="Q267" s="28" t="s">
        <v>242</v>
      </c>
      <c r="R267" s="28">
        <v>1472</v>
      </c>
      <c r="S267" s="28">
        <v>240.4</v>
      </c>
      <c r="T267" s="28">
        <v>184.92</v>
      </c>
      <c r="U267" s="28">
        <v>209.4</v>
      </c>
      <c r="V267" s="28">
        <v>135</v>
      </c>
      <c r="W267" s="28">
        <v>0</v>
      </c>
      <c r="X267" s="10" t="s">
        <v>52</v>
      </c>
      <c r="Y267" s="42">
        <v>0</v>
      </c>
      <c r="Z267" s="30" t="s">
        <v>124</v>
      </c>
      <c r="AA267" s="42">
        <v>2247.7800000000002</v>
      </c>
      <c r="AB267" s="31" t="s">
        <v>40</v>
      </c>
      <c r="AC267" s="10" t="s">
        <v>63</v>
      </c>
      <c r="AD267" s="10"/>
      <c r="AE267" s="10" t="s">
        <v>51</v>
      </c>
      <c r="AF267" s="223">
        <v>1</v>
      </c>
    </row>
    <row r="268" spans="1:32" s="41" customFormat="1" ht="45" customHeight="1" outlineLevel="1" x14ac:dyDescent="0.2">
      <c r="A268" s="20">
        <v>71</v>
      </c>
      <c r="B268" s="220" t="s">
        <v>241</v>
      </c>
      <c r="C268" s="20">
        <v>1</v>
      </c>
      <c r="D268" s="20">
        <v>5</v>
      </c>
      <c r="E268" s="20">
        <v>1997</v>
      </c>
      <c r="F268" s="22" t="s">
        <v>95</v>
      </c>
      <c r="G268" s="20" t="s">
        <v>96</v>
      </c>
      <c r="H268" s="20">
        <v>4</v>
      </c>
      <c r="I268" s="20">
        <v>3</v>
      </c>
      <c r="J268" s="20">
        <v>22</v>
      </c>
      <c r="K268" s="28">
        <v>927.5</v>
      </c>
      <c r="L268" s="39">
        <v>1880.1</v>
      </c>
      <c r="M268" s="28">
        <v>1988.5</v>
      </c>
      <c r="N268" s="59">
        <f t="shared" si="122"/>
        <v>2139.9</v>
      </c>
      <c r="O268" s="28">
        <v>2317.4</v>
      </c>
      <c r="P268" s="42">
        <v>11047</v>
      </c>
      <c r="Q268" s="28" t="s">
        <v>242</v>
      </c>
      <c r="R268" s="28">
        <v>1080</v>
      </c>
      <c r="S268" s="28">
        <v>299.39999999999998</v>
      </c>
      <c r="T268" s="28">
        <v>230.3</v>
      </c>
      <c r="U268" s="28">
        <v>29.5</v>
      </c>
      <c r="V268" s="28">
        <v>108.4</v>
      </c>
      <c r="W268" s="28">
        <v>0</v>
      </c>
      <c r="X268" s="10" t="s">
        <v>52</v>
      </c>
      <c r="Y268" s="42">
        <v>0</v>
      </c>
      <c r="Z268" s="30" t="s">
        <v>124</v>
      </c>
      <c r="AA268" s="42">
        <v>2717</v>
      </c>
      <c r="AB268" s="31" t="s">
        <v>40</v>
      </c>
      <c r="AC268" s="10" t="s">
        <v>54</v>
      </c>
      <c r="AD268" s="10"/>
      <c r="AE268" s="10" t="s">
        <v>51</v>
      </c>
      <c r="AF268" s="223">
        <v>1</v>
      </c>
    </row>
    <row r="269" spans="1:32" s="41" customFormat="1" ht="45" customHeight="1" outlineLevel="1" x14ac:dyDescent="0.2">
      <c r="A269" s="20">
        <v>72</v>
      </c>
      <c r="B269" s="220" t="s">
        <v>241</v>
      </c>
      <c r="C269" s="20">
        <v>1</v>
      </c>
      <c r="D269" s="20">
        <v>6</v>
      </c>
      <c r="E269" s="20">
        <v>1995</v>
      </c>
      <c r="F269" s="22" t="s">
        <v>95</v>
      </c>
      <c r="G269" s="20" t="s">
        <v>96</v>
      </c>
      <c r="H269" s="20">
        <v>4</v>
      </c>
      <c r="I269" s="20">
        <v>3</v>
      </c>
      <c r="J269" s="20">
        <v>24</v>
      </c>
      <c r="K269" s="28">
        <v>1207.2</v>
      </c>
      <c r="L269" s="39">
        <v>2038</v>
      </c>
      <c r="M269" s="28">
        <v>2167.3000000000002</v>
      </c>
      <c r="N269" s="59">
        <f t="shared" si="122"/>
        <v>2373.6999999999998</v>
      </c>
      <c r="O269" s="28">
        <v>2548</v>
      </c>
      <c r="P269" s="42">
        <v>9112</v>
      </c>
      <c r="Q269" s="28" t="s">
        <v>242</v>
      </c>
      <c r="R269" s="28">
        <v>1057</v>
      </c>
      <c r="S269" s="28">
        <v>195</v>
      </c>
      <c r="T269" s="28">
        <v>150</v>
      </c>
      <c r="U269" s="28">
        <v>185.7</v>
      </c>
      <c r="V269" s="28">
        <v>259.2</v>
      </c>
      <c r="W269" s="28">
        <v>0</v>
      </c>
      <c r="X269" s="10" t="s">
        <v>188</v>
      </c>
      <c r="Y269" s="42">
        <v>1</v>
      </c>
      <c r="Z269" s="30" t="s">
        <v>124</v>
      </c>
      <c r="AA269" s="42">
        <v>2095</v>
      </c>
      <c r="AB269" s="31" t="s">
        <v>40</v>
      </c>
      <c r="AC269" s="10" t="s">
        <v>63</v>
      </c>
      <c r="AD269" s="10"/>
      <c r="AE269" s="10" t="s">
        <v>51</v>
      </c>
      <c r="AF269" s="223">
        <v>1</v>
      </c>
    </row>
    <row r="270" spans="1:32" s="41" customFormat="1" ht="45" customHeight="1" outlineLevel="1" x14ac:dyDescent="0.2">
      <c r="A270" s="20">
        <v>73</v>
      </c>
      <c r="B270" s="220" t="s">
        <v>241</v>
      </c>
      <c r="C270" s="20">
        <v>1</v>
      </c>
      <c r="D270" s="20">
        <v>7</v>
      </c>
      <c r="E270" s="20">
        <v>2001</v>
      </c>
      <c r="F270" s="22" t="s">
        <v>95</v>
      </c>
      <c r="G270" s="20" t="s">
        <v>96</v>
      </c>
      <c r="H270" s="20">
        <v>8</v>
      </c>
      <c r="I270" s="20">
        <v>3</v>
      </c>
      <c r="J270" s="20">
        <v>52</v>
      </c>
      <c r="K270" s="28">
        <v>2708.3</v>
      </c>
      <c r="L270" s="39">
        <v>4450.5</v>
      </c>
      <c r="M270" s="28">
        <v>4702.5</v>
      </c>
      <c r="N270" s="59">
        <f t="shared" si="122"/>
        <v>4993.2</v>
      </c>
      <c r="O270" s="28">
        <v>5312.4</v>
      </c>
      <c r="P270" s="42">
        <v>26112</v>
      </c>
      <c r="Q270" s="28" t="s">
        <v>242</v>
      </c>
      <c r="R270" s="28">
        <v>2580.6</v>
      </c>
      <c r="S270" s="28">
        <v>291</v>
      </c>
      <c r="T270" s="28">
        <v>223.8</v>
      </c>
      <c r="U270" s="28">
        <v>318.89999999999998</v>
      </c>
      <c r="V270" s="28">
        <v>252</v>
      </c>
      <c r="W270" s="28">
        <v>0</v>
      </c>
      <c r="X270" s="10" t="s">
        <v>52</v>
      </c>
      <c r="Y270" s="42">
        <v>0</v>
      </c>
      <c r="Z270" s="30" t="s">
        <v>124</v>
      </c>
      <c r="AA270" s="42">
        <v>3916.44</v>
      </c>
      <c r="AB270" s="31" t="s">
        <v>40</v>
      </c>
      <c r="AC270" s="10" t="s">
        <v>63</v>
      </c>
      <c r="AD270" s="10"/>
      <c r="AE270" s="10" t="s">
        <v>51</v>
      </c>
      <c r="AF270" s="223">
        <v>1</v>
      </c>
    </row>
    <row r="271" spans="1:32" s="55" customFormat="1" ht="45" hidden="1" customHeight="1" x14ac:dyDescent="0.2">
      <c r="A271" s="49"/>
      <c r="B271" s="50" t="s">
        <v>243</v>
      </c>
      <c r="C271" s="49">
        <f>SUM(C264:C270)</f>
        <v>7</v>
      </c>
      <c r="D271" s="49"/>
      <c r="E271" s="49"/>
      <c r="F271" s="49"/>
      <c r="G271" s="49"/>
      <c r="H271" s="49">
        <f>SUM(H264:H270)</f>
        <v>34</v>
      </c>
      <c r="I271" s="49"/>
      <c r="J271" s="49">
        <f t="shared" ref="J271:P271" si="123">SUM(J264:J270)</f>
        <v>221</v>
      </c>
      <c r="K271" s="51">
        <f t="shared" si="123"/>
        <v>10555.9</v>
      </c>
      <c r="L271" s="52">
        <f t="shared" si="123"/>
        <v>17683.099999999999</v>
      </c>
      <c r="M271" s="47">
        <f t="shared" si="123"/>
        <v>18613.2</v>
      </c>
      <c r="N271" s="53">
        <f t="shared" si="123"/>
        <v>20139.75</v>
      </c>
      <c r="O271" s="47">
        <f t="shared" si="123"/>
        <v>21455.699999999997</v>
      </c>
      <c r="P271" s="51">
        <f t="shared" si="123"/>
        <v>95954</v>
      </c>
      <c r="Q271" s="51"/>
      <c r="R271" s="51">
        <f t="shared" ref="R271:W271" si="124">SUM(R264:R270)</f>
        <v>9746.9</v>
      </c>
      <c r="S271" s="51">
        <f t="shared" si="124"/>
        <v>1672</v>
      </c>
      <c r="T271" s="51">
        <f t="shared" si="124"/>
        <v>1286.1499999999999</v>
      </c>
      <c r="U271" s="51">
        <f t="shared" si="124"/>
        <v>1170.5</v>
      </c>
      <c r="V271" s="51">
        <f t="shared" si="124"/>
        <v>997.59999999999991</v>
      </c>
      <c r="W271" s="51">
        <f t="shared" si="124"/>
        <v>62.37</v>
      </c>
      <c r="X271" s="51"/>
      <c r="Y271" s="51"/>
      <c r="Z271" s="54"/>
      <c r="AA271" s="51">
        <f>SUM(AA264:AA270)</f>
        <v>16925.189999999999</v>
      </c>
      <c r="AB271" s="49"/>
      <c r="AC271" s="49"/>
      <c r="AD271" s="49"/>
      <c r="AE271" s="49"/>
    </row>
    <row r="272" spans="1:32" s="7" customFormat="1" ht="45" hidden="1" customHeight="1" x14ac:dyDescent="0.2">
      <c r="A272" s="44"/>
      <c r="B272" s="43" t="s">
        <v>244</v>
      </c>
      <c r="C272" s="44">
        <f>SUM(C264:C266,C267,C268,C270)</f>
        <v>6</v>
      </c>
      <c r="D272" s="44"/>
      <c r="E272" s="44"/>
      <c r="F272" s="44"/>
      <c r="G272" s="44"/>
      <c r="H272" s="44">
        <f>SUM(H264:H266,H267,H268,H270)</f>
        <v>30</v>
      </c>
      <c r="I272" s="44"/>
      <c r="J272" s="44">
        <f t="shared" ref="J272:P272" si="125">SUM(J264:J266,J267,J268,J270)</f>
        <v>197</v>
      </c>
      <c r="K272" s="47">
        <f t="shared" si="125"/>
        <v>9348.7000000000007</v>
      </c>
      <c r="L272" s="52">
        <f t="shared" si="125"/>
        <v>15645.1</v>
      </c>
      <c r="M272" s="47">
        <f t="shared" si="125"/>
        <v>16445.900000000001</v>
      </c>
      <c r="N272" s="53">
        <f t="shared" si="125"/>
        <v>17766.05</v>
      </c>
      <c r="O272" s="47">
        <f t="shared" si="125"/>
        <v>18907.699999999997</v>
      </c>
      <c r="P272" s="47">
        <f t="shared" si="125"/>
        <v>86842</v>
      </c>
      <c r="Q272" s="47"/>
      <c r="R272" s="47">
        <f t="shared" ref="R272:W272" si="126">SUM(R264:R266,R267,R268,R270)</f>
        <v>8689.9</v>
      </c>
      <c r="S272" s="47">
        <f t="shared" si="126"/>
        <v>1477</v>
      </c>
      <c r="T272" s="47">
        <f t="shared" si="126"/>
        <v>1136.1499999999999</v>
      </c>
      <c r="U272" s="47">
        <f t="shared" si="126"/>
        <v>984.8</v>
      </c>
      <c r="V272" s="47">
        <f t="shared" si="126"/>
        <v>738.4</v>
      </c>
      <c r="W272" s="47">
        <f t="shared" si="126"/>
        <v>62.37</v>
      </c>
      <c r="X272" s="47"/>
      <c r="Y272" s="47"/>
      <c r="Z272" s="48"/>
      <c r="AA272" s="47">
        <f>SUM(AA264:AA266,AA267,AA268,AA270)</f>
        <v>14830.19</v>
      </c>
      <c r="AB272" s="44"/>
      <c r="AC272" s="44"/>
      <c r="AD272" s="44"/>
      <c r="AE272" s="44"/>
    </row>
    <row r="273" spans="1:32" s="7" customFormat="1" ht="42.75" hidden="1" x14ac:dyDescent="0.2">
      <c r="A273" s="44"/>
      <c r="B273" s="43" t="s">
        <v>245</v>
      </c>
      <c r="C273" s="44">
        <f>SUM(C269)</f>
        <v>1</v>
      </c>
      <c r="D273" s="44"/>
      <c r="E273" s="44"/>
      <c r="F273" s="44"/>
      <c r="G273" s="44"/>
      <c r="H273" s="44">
        <f>SUM(H269)</f>
        <v>4</v>
      </c>
      <c r="I273" s="44"/>
      <c r="J273" s="44">
        <f t="shared" ref="J273:P273" si="127">SUM(J269)</f>
        <v>24</v>
      </c>
      <c r="K273" s="47">
        <f t="shared" si="127"/>
        <v>1207.2</v>
      </c>
      <c r="L273" s="52">
        <f t="shared" si="127"/>
        <v>2038</v>
      </c>
      <c r="M273" s="47">
        <f t="shared" si="127"/>
        <v>2167.3000000000002</v>
      </c>
      <c r="N273" s="53">
        <f t="shared" si="127"/>
        <v>2373.6999999999998</v>
      </c>
      <c r="O273" s="47">
        <f t="shared" si="127"/>
        <v>2548</v>
      </c>
      <c r="P273" s="47">
        <f t="shared" si="127"/>
        <v>9112</v>
      </c>
      <c r="Q273" s="47"/>
      <c r="R273" s="47">
        <f t="shared" ref="R273:W273" si="128">SUM(R269)</f>
        <v>1057</v>
      </c>
      <c r="S273" s="47">
        <f t="shared" si="128"/>
        <v>195</v>
      </c>
      <c r="T273" s="47">
        <f t="shared" si="128"/>
        <v>150</v>
      </c>
      <c r="U273" s="47">
        <f t="shared" si="128"/>
        <v>185.7</v>
      </c>
      <c r="V273" s="47">
        <f t="shared" si="128"/>
        <v>259.2</v>
      </c>
      <c r="W273" s="47">
        <f t="shared" si="128"/>
        <v>0</v>
      </c>
      <c r="X273" s="47"/>
      <c r="Y273" s="47"/>
      <c r="Z273" s="48"/>
      <c r="AA273" s="47">
        <f>SUM(AA269)</f>
        <v>2095</v>
      </c>
      <c r="AB273" s="44"/>
      <c r="AC273" s="44"/>
      <c r="AD273" s="44"/>
      <c r="AE273" s="44"/>
    </row>
    <row r="274" spans="1:32" s="7" customFormat="1" ht="36.75" customHeight="1" outlineLevel="1" x14ac:dyDescent="0.2">
      <c r="A274" s="20">
        <v>74</v>
      </c>
      <c r="B274" s="220" t="s">
        <v>246</v>
      </c>
      <c r="C274" s="20">
        <v>1</v>
      </c>
      <c r="D274" s="20">
        <v>1</v>
      </c>
      <c r="E274" s="20">
        <v>1987</v>
      </c>
      <c r="F274" s="22" t="s">
        <v>67</v>
      </c>
      <c r="G274" s="20" t="s">
        <v>96</v>
      </c>
      <c r="H274" s="20">
        <v>4</v>
      </c>
      <c r="I274" s="20">
        <v>5</v>
      </c>
      <c r="J274" s="20">
        <v>56</v>
      </c>
      <c r="K274" s="28">
        <v>2051</v>
      </c>
      <c r="L274" s="39">
        <v>3606</v>
      </c>
      <c r="M274" s="117">
        <v>3795.3</v>
      </c>
      <c r="N274" s="59">
        <f t="shared" ref="N274:N293" si="129">L274+T274+U274</f>
        <v>4013.2</v>
      </c>
      <c r="O274" s="28">
        <v>4290.7</v>
      </c>
      <c r="P274" s="42">
        <v>16503</v>
      </c>
      <c r="Q274" s="28" t="s">
        <v>229</v>
      </c>
      <c r="R274" s="28">
        <v>1037.3</v>
      </c>
      <c r="S274" s="28">
        <v>382.2</v>
      </c>
      <c r="T274" s="28">
        <f t="shared" ref="T274:T284" si="130">S274/1.3</f>
        <v>294</v>
      </c>
      <c r="U274" s="28">
        <v>113.2</v>
      </c>
      <c r="V274" s="118">
        <v>0</v>
      </c>
      <c r="W274" s="28">
        <v>189.28</v>
      </c>
      <c r="X274" s="10" t="s">
        <v>52</v>
      </c>
      <c r="Y274" s="42">
        <v>6</v>
      </c>
      <c r="Z274" s="30" t="s">
        <v>124</v>
      </c>
      <c r="AA274" s="42">
        <v>3173.28</v>
      </c>
      <c r="AB274" s="31" t="s">
        <v>40</v>
      </c>
      <c r="AC274" s="10" t="s">
        <v>63</v>
      </c>
      <c r="AD274" s="10"/>
      <c r="AE274" s="10" t="s">
        <v>51</v>
      </c>
      <c r="AF274" s="223">
        <v>1</v>
      </c>
    </row>
    <row r="275" spans="1:32" s="7" customFormat="1" ht="39.75" customHeight="1" outlineLevel="1" x14ac:dyDescent="0.2">
      <c r="A275" s="20">
        <v>75</v>
      </c>
      <c r="B275" s="220" t="s">
        <v>246</v>
      </c>
      <c r="C275" s="20">
        <v>1</v>
      </c>
      <c r="D275" s="20">
        <v>2</v>
      </c>
      <c r="E275" s="20">
        <v>1987</v>
      </c>
      <c r="F275" s="22" t="s">
        <v>67</v>
      </c>
      <c r="G275" s="20" t="s">
        <v>96</v>
      </c>
      <c r="H275" s="20">
        <v>4</v>
      </c>
      <c r="I275" s="20">
        <v>5</v>
      </c>
      <c r="J275" s="20">
        <v>56</v>
      </c>
      <c r="K275" s="28">
        <v>1855.5</v>
      </c>
      <c r="L275" s="39">
        <v>3530.2</v>
      </c>
      <c r="M275" s="117">
        <v>3719.5</v>
      </c>
      <c r="N275" s="59">
        <f t="shared" si="129"/>
        <v>3933.2846153846149</v>
      </c>
      <c r="O275" s="28">
        <v>4209.7</v>
      </c>
      <c r="P275" s="42">
        <v>16389</v>
      </c>
      <c r="Q275" s="28" t="s">
        <v>229</v>
      </c>
      <c r="R275" s="28">
        <v>1030.2</v>
      </c>
      <c r="S275" s="28">
        <v>377.5</v>
      </c>
      <c r="T275" s="28">
        <f t="shared" si="130"/>
        <v>290.38461538461536</v>
      </c>
      <c r="U275" s="28">
        <v>112.7</v>
      </c>
      <c r="V275" s="118">
        <v>0</v>
      </c>
      <c r="W275" s="28">
        <v>189.27</v>
      </c>
      <c r="X275" s="10" t="s">
        <v>52</v>
      </c>
      <c r="Y275" s="42">
        <v>6</v>
      </c>
      <c r="Z275" s="30" t="s">
        <v>124</v>
      </c>
      <c r="AA275" s="42">
        <v>3106.58</v>
      </c>
      <c r="AB275" s="31" t="s">
        <v>40</v>
      </c>
      <c r="AC275" s="10" t="s">
        <v>63</v>
      </c>
      <c r="AD275" s="10"/>
      <c r="AE275" s="10" t="s">
        <v>51</v>
      </c>
      <c r="AF275" s="223">
        <v>1</v>
      </c>
    </row>
    <row r="276" spans="1:32" s="7" customFormat="1" ht="45" customHeight="1" outlineLevel="1" x14ac:dyDescent="0.2">
      <c r="A276" s="20">
        <v>76</v>
      </c>
      <c r="B276" s="220" t="s">
        <v>246</v>
      </c>
      <c r="C276" s="20">
        <v>1</v>
      </c>
      <c r="D276" s="20">
        <v>3</v>
      </c>
      <c r="E276" s="20">
        <v>1987</v>
      </c>
      <c r="F276" s="22" t="s">
        <v>67</v>
      </c>
      <c r="G276" s="20" t="s">
        <v>96</v>
      </c>
      <c r="H276" s="20">
        <v>4</v>
      </c>
      <c r="I276" s="20">
        <v>5</v>
      </c>
      <c r="J276" s="20">
        <v>56</v>
      </c>
      <c r="K276" s="28">
        <v>1988.6</v>
      </c>
      <c r="L276" s="39">
        <v>3486</v>
      </c>
      <c r="M276" s="117">
        <v>3682</v>
      </c>
      <c r="N276" s="59">
        <f t="shared" si="129"/>
        <v>3861.7538461538461</v>
      </c>
      <c r="O276" s="28">
        <v>4137.6000000000004</v>
      </c>
      <c r="P276" s="42">
        <v>14066</v>
      </c>
      <c r="Q276" s="28" t="s">
        <v>229</v>
      </c>
      <c r="R276" s="28">
        <v>1045.2</v>
      </c>
      <c r="S276" s="28">
        <v>346</v>
      </c>
      <c r="T276" s="28">
        <f t="shared" si="130"/>
        <v>266.15384615384613</v>
      </c>
      <c r="U276" s="28">
        <v>109.6</v>
      </c>
      <c r="V276" s="118">
        <v>0</v>
      </c>
      <c r="W276" s="28">
        <v>196</v>
      </c>
      <c r="X276" s="10" t="s">
        <v>52</v>
      </c>
      <c r="Y276" s="42">
        <v>4</v>
      </c>
      <c r="Z276" s="30" t="s">
        <v>124</v>
      </c>
      <c r="AA276" s="42">
        <v>3067.68</v>
      </c>
      <c r="AB276" s="31" t="s">
        <v>40</v>
      </c>
      <c r="AC276" s="10" t="s">
        <v>63</v>
      </c>
      <c r="AD276" s="10"/>
      <c r="AE276" s="10" t="s">
        <v>51</v>
      </c>
      <c r="AF276" s="223">
        <v>1</v>
      </c>
    </row>
    <row r="277" spans="1:32" s="7" customFormat="1" ht="45" customHeight="1" outlineLevel="1" x14ac:dyDescent="0.2">
      <c r="A277" s="20">
        <v>77</v>
      </c>
      <c r="B277" s="220" t="s">
        <v>246</v>
      </c>
      <c r="C277" s="20">
        <v>1</v>
      </c>
      <c r="D277" s="20">
        <v>4</v>
      </c>
      <c r="E277" s="20">
        <v>1988</v>
      </c>
      <c r="F277" s="22" t="s">
        <v>67</v>
      </c>
      <c r="G277" s="20" t="s">
        <v>96</v>
      </c>
      <c r="H277" s="20">
        <v>6</v>
      </c>
      <c r="I277" s="20">
        <v>5</v>
      </c>
      <c r="J277" s="20">
        <v>83</v>
      </c>
      <c r="K277" s="28">
        <v>2822.1</v>
      </c>
      <c r="L277" s="39">
        <v>5031.5</v>
      </c>
      <c r="M277" s="117">
        <v>5383.7</v>
      </c>
      <c r="N277" s="59">
        <f t="shared" si="129"/>
        <v>5682.8307692307699</v>
      </c>
      <c r="O277" s="28">
        <v>6174.9</v>
      </c>
      <c r="P277" s="42">
        <v>23912</v>
      </c>
      <c r="Q277" s="28" t="s">
        <v>229</v>
      </c>
      <c r="R277" s="28">
        <v>1503</v>
      </c>
      <c r="S277" s="28">
        <v>606.1</v>
      </c>
      <c r="T277" s="28">
        <f t="shared" si="130"/>
        <v>466.23076923076923</v>
      </c>
      <c r="U277" s="28">
        <v>185.1</v>
      </c>
      <c r="V277" s="118">
        <v>0</v>
      </c>
      <c r="W277" s="28">
        <v>263.77999999999997</v>
      </c>
      <c r="X277" s="10" t="s">
        <v>52</v>
      </c>
      <c r="Y277" s="42">
        <v>5</v>
      </c>
      <c r="Z277" s="30" t="s">
        <v>124</v>
      </c>
      <c r="AA277" s="42">
        <v>4427.72</v>
      </c>
      <c r="AB277" s="31" t="s">
        <v>40</v>
      </c>
      <c r="AC277" s="10" t="s">
        <v>63</v>
      </c>
      <c r="AD277" s="10"/>
      <c r="AE277" s="10" t="s">
        <v>51</v>
      </c>
      <c r="AF277" s="223">
        <v>1</v>
      </c>
    </row>
    <row r="278" spans="1:32" s="7" customFormat="1" ht="45" customHeight="1" outlineLevel="1" x14ac:dyDescent="0.2">
      <c r="A278" s="20">
        <v>78</v>
      </c>
      <c r="B278" s="220" t="s">
        <v>246</v>
      </c>
      <c r="C278" s="20">
        <v>1</v>
      </c>
      <c r="D278" s="20">
        <v>5</v>
      </c>
      <c r="E278" s="20">
        <v>1988</v>
      </c>
      <c r="F278" s="22" t="s">
        <v>67</v>
      </c>
      <c r="G278" s="20" t="s">
        <v>96</v>
      </c>
      <c r="H278" s="20">
        <v>6</v>
      </c>
      <c r="I278" s="20">
        <v>5</v>
      </c>
      <c r="J278" s="20">
        <v>83</v>
      </c>
      <c r="K278" s="28">
        <v>2828.4</v>
      </c>
      <c r="L278" s="39">
        <v>5137</v>
      </c>
      <c r="M278" s="117">
        <v>5427.5</v>
      </c>
      <c r="N278" s="59">
        <f t="shared" si="129"/>
        <v>5753.8153846153846</v>
      </c>
      <c r="O278" s="28">
        <v>6173.2</v>
      </c>
      <c r="P278" s="42">
        <v>24096</v>
      </c>
      <c r="Q278" s="28" t="s">
        <v>229</v>
      </c>
      <c r="R278" s="28">
        <v>1790</v>
      </c>
      <c r="S278" s="28">
        <v>558.5</v>
      </c>
      <c r="T278" s="28">
        <f t="shared" si="130"/>
        <v>429.61538461538458</v>
      </c>
      <c r="U278" s="28">
        <v>187.2</v>
      </c>
      <c r="V278" s="118">
        <v>0</v>
      </c>
      <c r="W278" s="28">
        <v>290.5</v>
      </c>
      <c r="X278" s="10" t="s">
        <v>52</v>
      </c>
      <c r="Y278" s="42">
        <v>5</v>
      </c>
      <c r="Z278" s="30" t="s">
        <v>124</v>
      </c>
      <c r="AA278" s="42">
        <v>4520.5600000000004</v>
      </c>
      <c r="AB278" s="31" t="s">
        <v>40</v>
      </c>
      <c r="AC278" s="10" t="s">
        <v>63</v>
      </c>
      <c r="AD278" s="10"/>
      <c r="AE278" s="10" t="s">
        <v>51</v>
      </c>
      <c r="AF278" s="223">
        <v>1</v>
      </c>
    </row>
    <row r="279" spans="1:32" s="7" customFormat="1" ht="45" customHeight="1" outlineLevel="1" x14ac:dyDescent="0.2">
      <c r="A279" s="20">
        <v>79</v>
      </c>
      <c r="B279" s="220" t="s">
        <v>246</v>
      </c>
      <c r="C279" s="20">
        <v>1</v>
      </c>
      <c r="D279" s="20">
        <v>6</v>
      </c>
      <c r="E279" s="20">
        <v>1989</v>
      </c>
      <c r="F279" s="22" t="s">
        <v>67</v>
      </c>
      <c r="G279" s="20" t="s">
        <v>96</v>
      </c>
      <c r="H279" s="20">
        <v>10</v>
      </c>
      <c r="I279" s="20">
        <v>5</v>
      </c>
      <c r="J279" s="20">
        <v>140</v>
      </c>
      <c r="K279" s="28">
        <v>4645.3</v>
      </c>
      <c r="L279" s="39">
        <v>8302.6</v>
      </c>
      <c r="M279" s="117">
        <v>8792.6</v>
      </c>
      <c r="N279" s="59">
        <f t="shared" si="129"/>
        <v>9328.6769230769241</v>
      </c>
      <c r="O279" s="28">
        <v>10036.200000000001</v>
      </c>
      <c r="P279" s="42">
        <v>38961</v>
      </c>
      <c r="Q279" s="28" t="s">
        <v>229</v>
      </c>
      <c r="R279" s="28">
        <v>3673.4</v>
      </c>
      <c r="S279" s="28">
        <v>942.6</v>
      </c>
      <c r="T279" s="28">
        <f t="shared" si="130"/>
        <v>725.07692307692309</v>
      </c>
      <c r="U279" s="28">
        <v>301</v>
      </c>
      <c r="V279" s="118">
        <v>0</v>
      </c>
      <c r="W279" s="28">
        <v>490</v>
      </c>
      <c r="X279" s="10" t="s">
        <v>52</v>
      </c>
      <c r="Y279" s="42">
        <v>5</v>
      </c>
      <c r="Z279" s="30" t="s">
        <v>124</v>
      </c>
      <c r="AA279" s="42">
        <v>7306.29</v>
      </c>
      <c r="AB279" s="31" t="s">
        <v>40</v>
      </c>
      <c r="AC279" s="10" t="s">
        <v>63</v>
      </c>
      <c r="AD279" s="10"/>
      <c r="AE279" s="10" t="s">
        <v>51</v>
      </c>
      <c r="AF279" s="223">
        <v>1</v>
      </c>
    </row>
    <row r="280" spans="1:32" s="7" customFormat="1" ht="45" customHeight="1" outlineLevel="1" x14ac:dyDescent="0.2">
      <c r="A280" s="20">
        <v>80</v>
      </c>
      <c r="B280" s="220" t="s">
        <v>246</v>
      </c>
      <c r="C280" s="20">
        <v>1</v>
      </c>
      <c r="D280" s="20">
        <v>7</v>
      </c>
      <c r="E280" s="20">
        <v>1989</v>
      </c>
      <c r="F280" s="22" t="s">
        <v>67</v>
      </c>
      <c r="G280" s="20" t="s">
        <v>96</v>
      </c>
      <c r="H280" s="20">
        <v>6</v>
      </c>
      <c r="I280" s="20">
        <v>5</v>
      </c>
      <c r="J280" s="20">
        <v>84</v>
      </c>
      <c r="K280" s="28">
        <v>2877.2</v>
      </c>
      <c r="L280" s="39">
        <v>5075.3</v>
      </c>
      <c r="M280" s="117">
        <v>5369.3</v>
      </c>
      <c r="N280" s="59">
        <f t="shared" si="129"/>
        <v>5695.4307692307693</v>
      </c>
      <c r="O280" s="28">
        <v>6120.3</v>
      </c>
      <c r="P280" s="42">
        <v>24086</v>
      </c>
      <c r="Q280" s="28" t="s">
        <v>229</v>
      </c>
      <c r="R280" s="28">
        <v>1513.9</v>
      </c>
      <c r="S280" s="28">
        <v>567.1</v>
      </c>
      <c r="T280" s="28">
        <f t="shared" si="130"/>
        <v>436.23076923076923</v>
      </c>
      <c r="U280" s="28">
        <v>183.9</v>
      </c>
      <c r="V280" s="118">
        <v>0</v>
      </c>
      <c r="W280" s="28">
        <v>294</v>
      </c>
      <c r="X280" s="10" t="s">
        <v>52</v>
      </c>
      <c r="Y280" s="42">
        <v>4</v>
      </c>
      <c r="Z280" s="30" t="s">
        <v>124</v>
      </c>
      <c r="AA280" s="42">
        <v>4466.26</v>
      </c>
      <c r="AB280" s="31" t="s">
        <v>40</v>
      </c>
      <c r="AC280" s="10" t="s">
        <v>63</v>
      </c>
      <c r="AD280" s="10"/>
      <c r="AE280" s="10" t="s">
        <v>51</v>
      </c>
      <c r="AF280" s="223">
        <v>1</v>
      </c>
    </row>
    <row r="281" spans="1:32" s="7" customFormat="1" ht="45" customHeight="1" outlineLevel="1" x14ac:dyDescent="0.2">
      <c r="A281" s="20">
        <v>81</v>
      </c>
      <c r="B281" s="220" t="s">
        <v>246</v>
      </c>
      <c r="C281" s="20">
        <v>1</v>
      </c>
      <c r="D281" s="20">
        <v>8</v>
      </c>
      <c r="E281" s="20">
        <v>1993</v>
      </c>
      <c r="F281" s="22" t="s">
        <v>67</v>
      </c>
      <c r="G281" s="20" t="s">
        <v>96</v>
      </c>
      <c r="H281" s="20">
        <v>6</v>
      </c>
      <c r="I281" s="20">
        <v>5</v>
      </c>
      <c r="J281" s="20">
        <v>84</v>
      </c>
      <c r="K281" s="28">
        <v>2871.8</v>
      </c>
      <c r="L281" s="39">
        <v>5078.8</v>
      </c>
      <c r="M281" s="117">
        <v>5378.7</v>
      </c>
      <c r="N281" s="59">
        <f t="shared" si="129"/>
        <v>5764.1769230769232</v>
      </c>
      <c r="O281" s="28">
        <v>6194.6</v>
      </c>
      <c r="P281" s="42">
        <v>23593</v>
      </c>
      <c r="Q281" s="28" t="s">
        <v>229</v>
      </c>
      <c r="R281" s="28">
        <v>1504.9</v>
      </c>
      <c r="S281" s="28">
        <v>565.6</v>
      </c>
      <c r="T281" s="28">
        <f t="shared" si="130"/>
        <v>435.07692307692309</v>
      </c>
      <c r="U281" s="28">
        <v>250.3</v>
      </c>
      <c r="V281" s="118">
        <v>0</v>
      </c>
      <c r="W281" s="28">
        <v>299.88</v>
      </c>
      <c r="X281" s="10" t="s">
        <v>52</v>
      </c>
      <c r="Y281" s="42">
        <v>7</v>
      </c>
      <c r="Z281" s="30" t="s">
        <v>124</v>
      </c>
      <c r="AA281" s="42">
        <v>4469.34</v>
      </c>
      <c r="AB281" s="31" t="s">
        <v>40</v>
      </c>
      <c r="AC281" s="10" t="s">
        <v>63</v>
      </c>
      <c r="AD281" s="10"/>
      <c r="AE281" s="10" t="s">
        <v>51</v>
      </c>
      <c r="AF281" s="223">
        <v>1</v>
      </c>
    </row>
    <row r="282" spans="1:32" s="7" customFormat="1" ht="45" customHeight="1" outlineLevel="1" x14ac:dyDescent="0.2">
      <c r="A282" s="20">
        <v>82</v>
      </c>
      <c r="B282" s="220" t="s">
        <v>246</v>
      </c>
      <c r="C282" s="20">
        <v>1</v>
      </c>
      <c r="D282" s="20">
        <v>9</v>
      </c>
      <c r="E282" s="20">
        <v>1995</v>
      </c>
      <c r="F282" s="22" t="s">
        <v>67</v>
      </c>
      <c r="G282" s="20" t="s">
        <v>96</v>
      </c>
      <c r="H282" s="20">
        <v>10</v>
      </c>
      <c r="I282" s="20">
        <v>5</v>
      </c>
      <c r="J282" s="20">
        <v>140</v>
      </c>
      <c r="K282" s="28">
        <v>4930.5</v>
      </c>
      <c r="L282" s="39">
        <v>8817.1</v>
      </c>
      <c r="M282" s="117">
        <v>9307.1</v>
      </c>
      <c r="N282" s="59">
        <f t="shared" si="129"/>
        <v>9855.6461538461554</v>
      </c>
      <c r="O282" s="28">
        <v>10566.7</v>
      </c>
      <c r="P282" s="42">
        <v>33658</v>
      </c>
      <c r="Q282" s="28" t="s">
        <v>229</v>
      </c>
      <c r="R282" s="28">
        <v>2480</v>
      </c>
      <c r="S282" s="28">
        <v>957.9</v>
      </c>
      <c r="T282" s="28">
        <f t="shared" si="130"/>
        <v>736.84615384615381</v>
      </c>
      <c r="U282" s="28">
        <v>301.7</v>
      </c>
      <c r="V282" s="118">
        <v>0</v>
      </c>
      <c r="W282" s="28">
        <v>490</v>
      </c>
      <c r="X282" s="10" t="s">
        <v>52</v>
      </c>
      <c r="Y282" s="42">
        <v>5</v>
      </c>
      <c r="Z282" s="30" t="s">
        <v>124</v>
      </c>
      <c r="AA282" s="42">
        <v>7759.05</v>
      </c>
      <c r="AB282" s="31" t="s">
        <v>40</v>
      </c>
      <c r="AC282" s="10" t="s">
        <v>63</v>
      </c>
      <c r="AD282" s="10"/>
      <c r="AE282" s="10" t="s">
        <v>51</v>
      </c>
      <c r="AF282" s="223">
        <v>1</v>
      </c>
    </row>
    <row r="283" spans="1:32" s="7" customFormat="1" ht="45" customHeight="1" outlineLevel="1" x14ac:dyDescent="0.2">
      <c r="A283" s="20">
        <v>83</v>
      </c>
      <c r="B283" s="220" t="s">
        <v>246</v>
      </c>
      <c r="C283" s="20">
        <v>1</v>
      </c>
      <c r="D283" s="20">
        <v>10</v>
      </c>
      <c r="E283" s="20">
        <v>1994</v>
      </c>
      <c r="F283" s="22" t="s">
        <v>67</v>
      </c>
      <c r="G283" s="20" t="s">
        <v>96</v>
      </c>
      <c r="H283" s="20">
        <v>12</v>
      </c>
      <c r="I283" s="20">
        <v>5</v>
      </c>
      <c r="J283" s="20">
        <v>168</v>
      </c>
      <c r="K283" s="28">
        <v>5801.8</v>
      </c>
      <c r="L283" s="39">
        <v>10412.9</v>
      </c>
      <c r="M283" s="117">
        <v>10979.9</v>
      </c>
      <c r="N283" s="59">
        <f t="shared" si="129"/>
        <v>12063.66923076923</v>
      </c>
      <c r="O283" s="28">
        <v>13007.7</v>
      </c>
      <c r="P283" s="42">
        <v>38709</v>
      </c>
      <c r="Q283" s="28" t="s">
        <v>229</v>
      </c>
      <c r="R283" s="28">
        <v>2430</v>
      </c>
      <c r="S283" s="28">
        <v>1633.8</v>
      </c>
      <c r="T283" s="28">
        <f t="shared" si="130"/>
        <v>1256.7692307692307</v>
      </c>
      <c r="U283" s="28">
        <v>394</v>
      </c>
      <c r="V283" s="118">
        <v>0</v>
      </c>
      <c r="W283" s="28">
        <v>567</v>
      </c>
      <c r="X283" s="10" t="s">
        <v>52</v>
      </c>
      <c r="Y283" s="42">
        <v>5</v>
      </c>
      <c r="Z283" s="30" t="s">
        <v>124</v>
      </c>
      <c r="AA283" s="42">
        <v>9163.35</v>
      </c>
      <c r="AB283" s="31" t="s">
        <v>40</v>
      </c>
      <c r="AC283" s="10" t="s">
        <v>63</v>
      </c>
      <c r="AD283" s="10"/>
      <c r="AE283" s="10" t="s">
        <v>51</v>
      </c>
      <c r="AF283" s="223">
        <v>1</v>
      </c>
    </row>
    <row r="284" spans="1:32" s="7" customFormat="1" ht="45" customHeight="1" outlineLevel="1" x14ac:dyDescent="0.2">
      <c r="A284" s="20">
        <v>84</v>
      </c>
      <c r="B284" s="220" t="s">
        <v>246</v>
      </c>
      <c r="C284" s="20">
        <v>1</v>
      </c>
      <c r="D284" s="20">
        <v>11</v>
      </c>
      <c r="E284" s="20">
        <v>1991</v>
      </c>
      <c r="F284" s="22" t="s">
        <v>67</v>
      </c>
      <c r="G284" s="20" t="s">
        <v>96</v>
      </c>
      <c r="H284" s="20">
        <v>6</v>
      </c>
      <c r="I284" s="20">
        <v>5</v>
      </c>
      <c r="J284" s="20">
        <v>84</v>
      </c>
      <c r="K284" s="28">
        <v>2904.1</v>
      </c>
      <c r="L284" s="39">
        <v>5164.7</v>
      </c>
      <c r="M284" s="117">
        <v>5458.7</v>
      </c>
      <c r="N284" s="59">
        <f t="shared" si="129"/>
        <v>5800.0846153846151</v>
      </c>
      <c r="O284" s="28">
        <v>6223.5</v>
      </c>
      <c r="P284" s="42">
        <v>20411</v>
      </c>
      <c r="Q284" s="28" t="s">
        <v>229</v>
      </c>
      <c r="R284" s="28">
        <v>1790.1</v>
      </c>
      <c r="S284" s="28">
        <v>560.79999999999995</v>
      </c>
      <c r="T284" s="28">
        <f t="shared" si="130"/>
        <v>431.38461538461536</v>
      </c>
      <c r="U284" s="28">
        <v>204</v>
      </c>
      <c r="V284" s="118">
        <v>0</v>
      </c>
      <c r="W284" s="28">
        <v>294</v>
      </c>
      <c r="X284" s="10" t="s">
        <v>52</v>
      </c>
      <c r="Y284" s="42">
        <v>6</v>
      </c>
      <c r="Z284" s="30" t="s">
        <v>124</v>
      </c>
      <c r="AA284" s="42">
        <v>4544.9399999999996</v>
      </c>
      <c r="AB284" s="31" t="s">
        <v>40</v>
      </c>
      <c r="AC284" s="10" t="s">
        <v>63</v>
      </c>
      <c r="AD284" s="10"/>
      <c r="AE284" s="10" t="s">
        <v>51</v>
      </c>
      <c r="AF284" s="223">
        <v>1</v>
      </c>
    </row>
    <row r="285" spans="1:32" s="7" customFormat="1" ht="45" customHeight="1" outlineLevel="1" x14ac:dyDescent="0.2">
      <c r="A285" s="20">
        <v>85</v>
      </c>
      <c r="B285" s="220" t="s">
        <v>246</v>
      </c>
      <c r="C285" s="20">
        <v>1</v>
      </c>
      <c r="D285" s="20">
        <v>12</v>
      </c>
      <c r="E285" s="20">
        <v>1991</v>
      </c>
      <c r="F285" s="22" t="s">
        <v>67</v>
      </c>
      <c r="G285" s="20" t="s">
        <v>96</v>
      </c>
      <c r="H285" s="20">
        <v>6</v>
      </c>
      <c r="I285" s="20">
        <v>5</v>
      </c>
      <c r="J285" s="20">
        <v>84</v>
      </c>
      <c r="K285" s="28">
        <v>2869.9</v>
      </c>
      <c r="L285" s="39">
        <v>5094.8</v>
      </c>
      <c r="M285" s="28">
        <v>5388.8</v>
      </c>
      <c r="N285" s="59">
        <f t="shared" si="129"/>
        <v>5842.34</v>
      </c>
      <c r="O285" s="28">
        <v>6136.34</v>
      </c>
      <c r="P285" s="42">
        <v>24096</v>
      </c>
      <c r="Q285" s="10" t="s">
        <v>68</v>
      </c>
      <c r="R285" s="28">
        <v>1790.1</v>
      </c>
      <c r="S285" s="10">
        <v>733.12</v>
      </c>
      <c r="T285" s="28">
        <v>563.94000000000005</v>
      </c>
      <c r="U285" s="10">
        <v>183.6</v>
      </c>
      <c r="V285" s="28">
        <v>0</v>
      </c>
      <c r="W285" s="28">
        <v>294</v>
      </c>
      <c r="X285" s="10" t="s">
        <v>188</v>
      </c>
      <c r="Y285" s="42">
        <v>13</v>
      </c>
      <c r="Z285" s="30" t="s">
        <v>247</v>
      </c>
      <c r="AA285" s="42">
        <v>2769.6</v>
      </c>
      <c r="AB285" s="31" t="s">
        <v>40</v>
      </c>
      <c r="AC285" s="10" t="s">
        <v>63</v>
      </c>
      <c r="AD285" s="10"/>
      <c r="AE285" s="10" t="s">
        <v>51</v>
      </c>
      <c r="AF285" s="223">
        <v>1</v>
      </c>
    </row>
    <row r="286" spans="1:32" s="7" customFormat="1" ht="45" customHeight="1" outlineLevel="1" x14ac:dyDescent="0.2">
      <c r="A286" s="20">
        <v>86</v>
      </c>
      <c r="B286" s="220" t="s">
        <v>246</v>
      </c>
      <c r="C286" s="20">
        <v>1</v>
      </c>
      <c r="D286" s="20">
        <v>13</v>
      </c>
      <c r="E286" s="20">
        <v>1990</v>
      </c>
      <c r="F286" s="22" t="s">
        <v>67</v>
      </c>
      <c r="G286" s="20" t="s">
        <v>96</v>
      </c>
      <c r="H286" s="20">
        <v>6</v>
      </c>
      <c r="I286" s="20">
        <v>5</v>
      </c>
      <c r="J286" s="20">
        <v>84</v>
      </c>
      <c r="K286" s="28">
        <v>2856</v>
      </c>
      <c r="L286" s="39">
        <v>5062.2</v>
      </c>
      <c r="M286" s="117">
        <v>5356.2</v>
      </c>
      <c r="N286" s="59">
        <f t="shared" si="129"/>
        <v>5674.9</v>
      </c>
      <c r="O286" s="28">
        <v>6097.6</v>
      </c>
      <c r="P286" s="42">
        <v>24003</v>
      </c>
      <c r="Q286" s="28" t="s">
        <v>229</v>
      </c>
      <c r="R286" s="28">
        <v>1508.8</v>
      </c>
      <c r="S286" s="28">
        <v>557.70000000000005</v>
      </c>
      <c r="T286" s="28">
        <f t="shared" ref="T286:T293" si="131">S286/1.3</f>
        <v>429</v>
      </c>
      <c r="U286" s="28">
        <v>183.7</v>
      </c>
      <c r="V286" s="118">
        <v>0</v>
      </c>
      <c r="W286" s="28">
        <v>294</v>
      </c>
      <c r="X286" s="10" t="s">
        <v>52</v>
      </c>
      <c r="Y286" s="42">
        <v>5</v>
      </c>
      <c r="Z286" s="30" t="s">
        <v>124</v>
      </c>
      <c r="AA286" s="42">
        <v>4454.74</v>
      </c>
      <c r="AB286" s="31" t="s">
        <v>40</v>
      </c>
      <c r="AC286" s="10" t="s">
        <v>63</v>
      </c>
      <c r="AD286" s="10"/>
      <c r="AE286" s="10" t="s">
        <v>51</v>
      </c>
      <c r="AF286" s="223">
        <v>1</v>
      </c>
    </row>
    <row r="287" spans="1:32" s="7" customFormat="1" ht="45" customHeight="1" outlineLevel="1" x14ac:dyDescent="0.2">
      <c r="A287" s="20">
        <v>87</v>
      </c>
      <c r="B287" s="220" t="s">
        <v>246</v>
      </c>
      <c r="C287" s="20">
        <v>1</v>
      </c>
      <c r="D287" s="20">
        <v>14</v>
      </c>
      <c r="E287" s="20">
        <v>1989</v>
      </c>
      <c r="F287" s="22" t="s">
        <v>67</v>
      </c>
      <c r="G287" s="20" t="s">
        <v>96</v>
      </c>
      <c r="H287" s="20">
        <v>6</v>
      </c>
      <c r="I287" s="20">
        <v>5</v>
      </c>
      <c r="J287" s="20">
        <v>84</v>
      </c>
      <c r="K287" s="28">
        <v>2886.3</v>
      </c>
      <c r="L287" s="39">
        <v>5146.6000000000004</v>
      </c>
      <c r="M287" s="117">
        <v>5440.6</v>
      </c>
      <c r="N287" s="59">
        <f t="shared" si="129"/>
        <v>5758.1153846153848</v>
      </c>
      <c r="O287" s="28">
        <v>6181</v>
      </c>
      <c r="P287" s="42">
        <v>24098</v>
      </c>
      <c r="Q287" s="28" t="s">
        <v>229</v>
      </c>
      <c r="R287" s="28">
        <v>1790.1</v>
      </c>
      <c r="S287" s="28">
        <v>558.5</v>
      </c>
      <c r="T287" s="28">
        <f t="shared" si="131"/>
        <v>429.61538461538458</v>
      </c>
      <c r="U287" s="28">
        <v>181.9</v>
      </c>
      <c r="V287" s="118">
        <v>0</v>
      </c>
      <c r="W287" s="28">
        <v>294</v>
      </c>
      <c r="X287" s="10" t="s">
        <v>52</v>
      </c>
      <c r="Y287" s="42">
        <v>4</v>
      </c>
      <c r="Z287" s="30" t="s">
        <v>124</v>
      </c>
      <c r="AA287" s="42">
        <v>4529.01</v>
      </c>
      <c r="AB287" s="31" t="s">
        <v>40</v>
      </c>
      <c r="AC287" s="10" t="s">
        <v>63</v>
      </c>
      <c r="AD287" s="10"/>
      <c r="AE287" s="10" t="s">
        <v>51</v>
      </c>
      <c r="AF287" s="223">
        <v>1</v>
      </c>
    </row>
    <row r="288" spans="1:32" s="7" customFormat="1" ht="45" customHeight="1" outlineLevel="1" x14ac:dyDescent="0.2">
      <c r="A288" s="20">
        <v>89</v>
      </c>
      <c r="B288" s="220" t="s">
        <v>246</v>
      </c>
      <c r="C288" s="20">
        <v>1</v>
      </c>
      <c r="D288" s="20">
        <v>16</v>
      </c>
      <c r="E288" s="20">
        <v>1992</v>
      </c>
      <c r="F288" s="22" t="s">
        <v>67</v>
      </c>
      <c r="G288" s="20" t="s">
        <v>96</v>
      </c>
      <c r="H288" s="20">
        <v>6</v>
      </c>
      <c r="I288" s="20">
        <v>5</v>
      </c>
      <c r="J288" s="20">
        <v>84</v>
      </c>
      <c r="K288" s="28">
        <v>2853.3</v>
      </c>
      <c r="L288" s="39">
        <v>5061.2</v>
      </c>
      <c r="M288" s="117">
        <v>5361.1</v>
      </c>
      <c r="N288" s="59">
        <f t="shared" si="129"/>
        <v>5697.9769230769225</v>
      </c>
      <c r="O288" s="28">
        <v>6128.4</v>
      </c>
      <c r="P288" s="42">
        <v>23593</v>
      </c>
      <c r="Q288" s="28" t="s">
        <v>229</v>
      </c>
      <c r="R288" s="28">
        <v>1504.5</v>
      </c>
      <c r="S288" s="28">
        <v>565.6</v>
      </c>
      <c r="T288" s="28">
        <f t="shared" si="131"/>
        <v>435.07692307692309</v>
      </c>
      <c r="U288" s="28">
        <v>201.7</v>
      </c>
      <c r="V288" s="118">
        <v>0</v>
      </c>
      <c r="W288" s="28">
        <v>299.88</v>
      </c>
      <c r="X288" s="10" t="s">
        <v>52</v>
      </c>
      <c r="Y288" s="42">
        <v>5</v>
      </c>
      <c r="Z288" s="30" t="s">
        <v>124</v>
      </c>
      <c r="AA288" s="42">
        <v>4453.8599999999997</v>
      </c>
      <c r="AB288" s="31" t="s">
        <v>40</v>
      </c>
      <c r="AC288" s="10" t="s">
        <v>63</v>
      </c>
      <c r="AD288" s="10"/>
      <c r="AE288" s="10" t="s">
        <v>51</v>
      </c>
      <c r="AF288" s="223">
        <v>1</v>
      </c>
    </row>
    <row r="289" spans="1:33" s="7" customFormat="1" ht="45" customHeight="1" outlineLevel="1" x14ac:dyDescent="0.2">
      <c r="A289" s="20">
        <v>90</v>
      </c>
      <c r="B289" s="220" t="s">
        <v>246</v>
      </c>
      <c r="C289" s="20">
        <v>1</v>
      </c>
      <c r="D289" s="20">
        <v>17</v>
      </c>
      <c r="E289" s="20">
        <v>1992</v>
      </c>
      <c r="F289" s="22" t="s">
        <v>67</v>
      </c>
      <c r="G289" s="20" t="s">
        <v>96</v>
      </c>
      <c r="H289" s="20">
        <v>6</v>
      </c>
      <c r="I289" s="20">
        <v>5</v>
      </c>
      <c r="J289" s="20">
        <v>84</v>
      </c>
      <c r="K289" s="28">
        <v>2853.8</v>
      </c>
      <c r="L289" s="39">
        <v>5061.3</v>
      </c>
      <c r="M289" s="117">
        <v>5361.2</v>
      </c>
      <c r="N289" s="59">
        <f t="shared" si="129"/>
        <v>5663.0769230769229</v>
      </c>
      <c r="O289" s="28">
        <v>6073.1</v>
      </c>
      <c r="P289" s="42">
        <v>20478</v>
      </c>
      <c r="Q289" s="28" t="s">
        <v>229</v>
      </c>
      <c r="R289" s="28">
        <v>1501.7</v>
      </c>
      <c r="S289" s="28">
        <v>477.2</v>
      </c>
      <c r="T289" s="28">
        <f t="shared" si="131"/>
        <v>367.07692307692304</v>
      </c>
      <c r="U289" s="28">
        <v>234.7</v>
      </c>
      <c r="V289" s="118">
        <v>0</v>
      </c>
      <c r="W289" s="28">
        <v>299.88</v>
      </c>
      <c r="X289" s="10" t="s">
        <v>52</v>
      </c>
      <c r="Y289" s="42">
        <v>5</v>
      </c>
      <c r="Z289" s="30" t="s">
        <v>124</v>
      </c>
      <c r="AA289" s="42">
        <v>4453.9399999999996</v>
      </c>
      <c r="AB289" s="31" t="s">
        <v>40</v>
      </c>
      <c r="AC289" s="10" t="s">
        <v>63</v>
      </c>
      <c r="AD289" s="10"/>
      <c r="AE289" s="10" t="s">
        <v>51</v>
      </c>
      <c r="AF289" s="223">
        <v>1</v>
      </c>
    </row>
    <row r="290" spans="1:33" s="7" customFormat="1" ht="45" customHeight="1" outlineLevel="1" x14ac:dyDescent="0.2">
      <c r="A290" s="20">
        <v>91</v>
      </c>
      <c r="B290" s="220" t="s">
        <v>246</v>
      </c>
      <c r="C290" s="20">
        <v>1</v>
      </c>
      <c r="D290" s="20">
        <v>18</v>
      </c>
      <c r="E290" s="20">
        <v>1993</v>
      </c>
      <c r="F290" s="22" t="s">
        <v>67</v>
      </c>
      <c r="G290" s="20" t="s">
        <v>96</v>
      </c>
      <c r="H290" s="20">
        <v>8</v>
      </c>
      <c r="I290" s="20">
        <v>5</v>
      </c>
      <c r="J290" s="20">
        <v>112</v>
      </c>
      <c r="K290" s="28">
        <v>3755.3</v>
      </c>
      <c r="L290" s="39">
        <v>6716.6</v>
      </c>
      <c r="M290" s="117">
        <v>7108.6</v>
      </c>
      <c r="N290" s="59">
        <f t="shared" si="129"/>
        <v>7552.7846153846158</v>
      </c>
      <c r="O290" s="28">
        <v>8119.5</v>
      </c>
      <c r="P290" s="42">
        <v>30926</v>
      </c>
      <c r="Q290" s="28" t="s">
        <v>229</v>
      </c>
      <c r="R290" s="28">
        <v>1943.9</v>
      </c>
      <c r="S290" s="28">
        <v>757.1</v>
      </c>
      <c r="T290" s="28">
        <f t="shared" si="131"/>
        <v>582.38461538461536</v>
      </c>
      <c r="U290" s="28">
        <v>253.8</v>
      </c>
      <c r="V290" s="118">
        <v>0</v>
      </c>
      <c r="W290" s="28">
        <v>392</v>
      </c>
      <c r="X290" s="10" t="s">
        <v>52</v>
      </c>
      <c r="Y290" s="42">
        <v>5</v>
      </c>
      <c r="Z290" s="30" t="s">
        <v>124</v>
      </c>
      <c r="AA290" s="42">
        <v>5910.61</v>
      </c>
      <c r="AB290" s="31" t="s">
        <v>40</v>
      </c>
      <c r="AC290" s="10" t="s">
        <v>63</v>
      </c>
      <c r="AD290" s="10"/>
      <c r="AE290" s="10" t="s">
        <v>51</v>
      </c>
      <c r="AF290" s="223">
        <v>1</v>
      </c>
    </row>
    <row r="291" spans="1:33" s="7" customFormat="1" ht="45" customHeight="1" outlineLevel="1" x14ac:dyDescent="0.2">
      <c r="A291" s="20">
        <v>92</v>
      </c>
      <c r="B291" s="220" t="s">
        <v>246</v>
      </c>
      <c r="C291" s="20">
        <v>1</v>
      </c>
      <c r="D291" s="20">
        <v>19</v>
      </c>
      <c r="E291" s="20">
        <v>1993</v>
      </c>
      <c r="F291" s="22" t="s">
        <v>67</v>
      </c>
      <c r="G291" s="20" t="s">
        <v>96</v>
      </c>
      <c r="H291" s="20">
        <v>6</v>
      </c>
      <c r="I291" s="20">
        <v>5</v>
      </c>
      <c r="J291" s="20">
        <v>84</v>
      </c>
      <c r="K291" s="28">
        <v>2878.1</v>
      </c>
      <c r="L291" s="39">
        <v>5098.5</v>
      </c>
      <c r="M291" s="117">
        <v>5398.4</v>
      </c>
      <c r="N291" s="59">
        <f t="shared" si="129"/>
        <v>5732.5692307692307</v>
      </c>
      <c r="O291" s="28">
        <v>6163.5</v>
      </c>
      <c r="P291" s="42">
        <v>23935</v>
      </c>
      <c r="Q291" s="28" t="s">
        <v>229</v>
      </c>
      <c r="R291" s="28">
        <v>1504.5</v>
      </c>
      <c r="S291" s="28">
        <v>567.79999999999995</v>
      </c>
      <c r="T291" s="28">
        <f t="shared" si="131"/>
        <v>436.76923076923072</v>
      </c>
      <c r="U291" s="28">
        <v>197.3</v>
      </c>
      <c r="V291" s="118">
        <v>0</v>
      </c>
      <c r="W291" s="28">
        <v>299.88</v>
      </c>
      <c r="X291" s="10" t="s">
        <v>52</v>
      </c>
      <c r="Y291" s="42">
        <v>5</v>
      </c>
      <c r="Z291" s="30" t="s">
        <v>124</v>
      </c>
      <c r="AA291" s="42">
        <v>4486.68</v>
      </c>
      <c r="AB291" s="31" t="s">
        <v>40</v>
      </c>
      <c r="AC291" s="10" t="s">
        <v>63</v>
      </c>
      <c r="AD291" s="10"/>
      <c r="AE291" s="10" t="s">
        <v>51</v>
      </c>
      <c r="AF291" s="223">
        <v>1</v>
      </c>
    </row>
    <row r="292" spans="1:33" s="7" customFormat="1" ht="45" customHeight="1" outlineLevel="1" x14ac:dyDescent="0.2">
      <c r="A292" s="20">
        <v>88</v>
      </c>
      <c r="B292" s="220" t="s">
        <v>246</v>
      </c>
      <c r="C292" s="20">
        <v>1</v>
      </c>
      <c r="D292" s="20">
        <v>15</v>
      </c>
      <c r="E292" s="20" t="s">
        <v>248</v>
      </c>
      <c r="F292" s="22" t="s">
        <v>67</v>
      </c>
      <c r="G292" s="20" t="s">
        <v>96</v>
      </c>
      <c r="H292" s="20">
        <v>10</v>
      </c>
      <c r="I292" s="20">
        <v>5</v>
      </c>
      <c r="J292" s="20">
        <v>140</v>
      </c>
      <c r="K292" s="28">
        <v>4635.1000000000004</v>
      </c>
      <c r="L292" s="39">
        <v>8281.7999999999993</v>
      </c>
      <c r="M292" s="117">
        <v>8761.7000000000007</v>
      </c>
      <c r="N292" s="59">
        <f>L292+T292+U292</f>
        <v>9320.461538461539</v>
      </c>
      <c r="O292" s="28">
        <v>10019.799999999999</v>
      </c>
      <c r="P292" s="42">
        <v>39221</v>
      </c>
      <c r="Q292" s="28" t="s">
        <v>229</v>
      </c>
      <c r="R292" s="28">
        <v>1470.8</v>
      </c>
      <c r="S292" s="28">
        <v>950.9</v>
      </c>
      <c r="T292" s="28">
        <f>S292/1.3</f>
        <v>731.46153846153845</v>
      </c>
      <c r="U292" s="28">
        <v>307.2</v>
      </c>
      <c r="V292" s="118">
        <v>0</v>
      </c>
      <c r="W292" s="28">
        <v>479.92</v>
      </c>
      <c r="X292" s="10" t="s">
        <v>52</v>
      </c>
      <c r="Y292" s="42">
        <v>4</v>
      </c>
      <c r="Z292" s="30" t="s">
        <v>124</v>
      </c>
      <c r="AA292" s="42">
        <v>7287.98</v>
      </c>
      <c r="AB292" s="31" t="s">
        <v>40</v>
      </c>
      <c r="AC292" s="10" t="s">
        <v>63</v>
      </c>
      <c r="AD292" s="10"/>
      <c r="AE292" s="10" t="s">
        <v>51</v>
      </c>
      <c r="AF292" s="230">
        <v>1</v>
      </c>
    </row>
    <row r="293" spans="1:33" s="7" customFormat="1" ht="45" customHeight="1" outlineLevel="1" x14ac:dyDescent="0.2">
      <c r="A293" s="20">
        <v>93</v>
      </c>
      <c r="B293" s="220" t="s">
        <v>246</v>
      </c>
      <c r="C293" s="20">
        <v>1</v>
      </c>
      <c r="D293" s="20">
        <v>29</v>
      </c>
      <c r="E293" s="22" t="s">
        <v>249</v>
      </c>
      <c r="F293" s="22" t="s">
        <v>67</v>
      </c>
      <c r="G293" s="20" t="s">
        <v>96</v>
      </c>
      <c r="H293" s="20">
        <v>8</v>
      </c>
      <c r="I293" s="20">
        <v>10</v>
      </c>
      <c r="J293" s="20">
        <v>272</v>
      </c>
      <c r="K293" s="28">
        <v>10682.5</v>
      </c>
      <c r="L293" s="39">
        <v>19893.099999999999</v>
      </c>
      <c r="M293" s="117">
        <v>20849.3</v>
      </c>
      <c r="N293" s="59">
        <f t="shared" si="129"/>
        <v>21975.038461538461</v>
      </c>
      <c r="O293" s="28">
        <v>23117.7</v>
      </c>
      <c r="P293" s="42">
        <v>85763</v>
      </c>
      <c r="Q293" s="28" t="s">
        <v>229</v>
      </c>
      <c r="R293" s="28">
        <v>3070.8</v>
      </c>
      <c r="S293" s="28">
        <v>808</v>
      </c>
      <c r="T293" s="28">
        <f t="shared" si="131"/>
        <v>621.53846153846155</v>
      </c>
      <c r="U293" s="28">
        <v>1460.4</v>
      </c>
      <c r="V293" s="118">
        <v>735.8</v>
      </c>
      <c r="W293" s="28">
        <v>220.4</v>
      </c>
      <c r="X293" s="10" t="s">
        <v>132</v>
      </c>
      <c r="Y293" s="42">
        <v>0</v>
      </c>
      <c r="Z293" s="30" t="s">
        <v>250</v>
      </c>
      <c r="AA293" s="42">
        <v>17505.93</v>
      </c>
      <c r="AB293" s="31" t="s">
        <v>71</v>
      </c>
      <c r="AC293" s="10" t="s">
        <v>63</v>
      </c>
      <c r="AD293" s="12"/>
      <c r="AE293" s="10" t="s">
        <v>51</v>
      </c>
      <c r="AF293" s="232"/>
    </row>
    <row r="294" spans="1:33" s="7" customFormat="1" ht="45" customHeight="1" outlineLevel="1" x14ac:dyDescent="0.2">
      <c r="A294" s="20">
        <v>94</v>
      </c>
      <c r="B294" s="220" t="s">
        <v>246</v>
      </c>
      <c r="C294" s="20">
        <v>1</v>
      </c>
      <c r="D294" s="20">
        <v>30</v>
      </c>
      <c r="E294" s="20">
        <v>2005</v>
      </c>
      <c r="F294" s="22" t="s">
        <v>67</v>
      </c>
      <c r="G294" s="20" t="s">
        <v>96</v>
      </c>
      <c r="H294" s="20">
        <v>4</v>
      </c>
      <c r="I294" s="20">
        <v>10</v>
      </c>
      <c r="J294" s="20">
        <v>169</v>
      </c>
      <c r="K294" s="28">
        <v>5774.1</v>
      </c>
      <c r="L294" s="39">
        <v>11623.7</v>
      </c>
      <c r="M294" s="28">
        <v>12109.7</v>
      </c>
      <c r="N294" s="59">
        <f>L294+S294+U294</f>
        <v>12959.35</v>
      </c>
      <c r="O294" s="28">
        <v>20671.2</v>
      </c>
      <c r="P294" s="42">
        <v>49047</v>
      </c>
      <c r="Q294" s="28" t="s">
        <v>229</v>
      </c>
      <c r="R294" s="28">
        <v>5335</v>
      </c>
      <c r="S294" s="28">
        <f>T294*1.3</f>
        <v>355.55</v>
      </c>
      <c r="T294" s="28">
        <v>273.5</v>
      </c>
      <c r="U294" s="28">
        <v>980.1</v>
      </c>
      <c r="V294" s="28">
        <v>0</v>
      </c>
      <c r="W294" s="28">
        <v>0</v>
      </c>
      <c r="X294" s="10" t="s">
        <v>132</v>
      </c>
      <c r="Y294" s="42">
        <v>0</v>
      </c>
      <c r="Z294" s="30"/>
      <c r="AA294" s="42">
        <v>0</v>
      </c>
      <c r="AB294" s="31" t="s">
        <v>71</v>
      </c>
      <c r="AC294" s="10" t="s">
        <v>63</v>
      </c>
      <c r="AD294" s="12"/>
      <c r="AE294" s="10" t="s">
        <v>51</v>
      </c>
      <c r="AF294" s="231"/>
    </row>
    <row r="295" spans="1:33" s="7" customFormat="1" ht="45" customHeight="1" outlineLevel="1" x14ac:dyDescent="0.2">
      <c r="A295" s="20">
        <v>95</v>
      </c>
      <c r="B295" s="220" t="s">
        <v>246</v>
      </c>
      <c r="C295" s="20">
        <v>1</v>
      </c>
      <c r="D295" s="34" t="s">
        <v>251</v>
      </c>
      <c r="E295" s="20">
        <v>2006</v>
      </c>
      <c r="F295" s="22" t="s">
        <v>67</v>
      </c>
      <c r="G295" s="20" t="s">
        <v>96</v>
      </c>
      <c r="H295" s="20">
        <v>4</v>
      </c>
      <c r="I295" s="20">
        <v>7</v>
      </c>
      <c r="J295" s="20">
        <v>112</v>
      </c>
      <c r="K295" s="28">
        <v>2848</v>
      </c>
      <c r="L295" s="39">
        <v>5547.3</v>
      </c>
      <c r="M295" s="117">
        <v>5800.5</v>
      </c>
      <c r="N295" s="59">
        <f>L295+T295+U295</f>
        <v>6146.3307692307699</v>
      </c>
      <c r="O295" s="28">
        <v>6515.7</v>
      </c>
      <c r="P295" s="42">
        <v>28226</v>
      </c>
      <c r="Q295" s="28" t="s">
        <v>229</v>
      </c>
      <c r="R295" s="28">
        <v>1104.3</v>
      </c>
      <c r="S295" s="28">
        <v>503.4</v>
      </c>
      <c r="T295" s="28">
        <f>S295/1.3</f>
        <v>387.23076923076923</v>
      </c>
      <c r="U295" s="28">
        <v>211.8</v>
      </c>
      <c r="V295" s="118">
        <v>253.2</v>
      </c>
      <c r="W295" s="28">
        <v>0</v>
      </c>
      <c r="X295" s="10" t="s">
        <v>132</v>
      </c>
      <c r="Y295" s="42">
        <v>0</v>
      </c>
      <c r="Z295" s="30" t="s">
        <v>196</v>
      </c>
      <c r="AA295" s="42">
        <v>4881.62</v>
      </c>
      <c r="AB295" s="31" t="s">
        <v>71</v>
      </c>
      <c r="AC295" s="10" t="s">
        <v>63</v>
      </c>
      <c r="AD295" s="12"/>
      <c r="AE295" s="10" t="s">
        <v>51</v>
      </c>
      <c r="AF295" s="223">
        <v>1</v>
      </c>
    </row>
    <row r="296" spans="1:33" s="7" customFormat="1" ht="45" customHeight="1" outlineLevel="1" x14ac:dyDescent="0.2">
      <c r="A296" s="20">
        <v>96</v>
      </c>
      <c r="B296" s="21" t="s">
        <v>246</v>
      </c>
      <c r="C296" s="20">
        <v>1</v>
      </c>
      <c r="D296" s="20">
        <v>25</v>
      </c>
      <c r="E296" s="20">
        <v>2007</v>
      </c>
      <c r="F296" s="22" t="s">
        <v>67</v>
      </c>
      <c r="G296" s="20" t="s">
        <v>96</v>
      </c>
      <c r="H296" s="20">
        <v>2</v>
      </c>
      <c r="I296" s="20">
        <v>7</v>
      </c>
      <c r="J296" s="20">
        <v>56</v>
      </c>
      <c r="K296" s="28">
        <v>1416.9</v>
      </c>
      <c r="L296" s="39">
        <v>2772.3</v>
      </c>
      <c r="M296" s="117">
        <v>3025.5</v>
      </c>
      <c r="N296" s="59">
        <f>L296+T296+U296</f>
        <v>3076.3538461538465</v>
      </c>
      <c r="O296" s="28">
        <v>3387.8</v>
      </c>
      <c r="P296" s="42">
        <v>13846</v>
      </c>
      <c r="Q296" s="28" t="s">
        <v>229</v>
      </c>
      <c r="R296" s="28">
        <v>547.70000000000005</v>
      </c>
      <c r="S296" s="28">
        <v>252.4</v>
      </c>
      <c r="T296" s="28">
        <f>S296/1.3</f>
        <v>194.15384615384616</v>
      </c>
      <c r="U296" s="28">
        <v>109.9</v>
      </c>
      <c r="V296" s="118">
        <v>253.2</v>
      </c>
      <c r="W296" s="28">
        <v>0</v>
      </c>
      <c r="X296" s="10" t="s">
        <v>132</v>
      </c>
      <c r="Y296" s="42">
        <v>0</v>
      </c>
      <c r="Z296" s="30" t="s">
        <v>191</v>
      </c>
      <c r="AA296" s="42">
        <v>2439.62</v>
      </c>
      <c r="AB296" s="31" t="s">
        <v>71</v>
      </c>
      <c r="AC296" s="10" t="s">
        <v>63</v>
      </c>
      <c r="AD296" s="12"/>
      <c r="AE296" s="10" t="s">
        <v>51</v>
      </c>
      <c r="AF296" s="222">
        <v>1</v>
      </c>
      <c r="AG296" s="7" t="s">
        <v>474</v>
      </c>
    </row>
    <row r="297" spans="1:33" s="55" customFormat="1" ht="45" hidden="1" customHeight="1" x14ac:dyDescent="0.2">
      <c r="A297" s="49"/>
      <c r="B297" s="50" t="s">
        <v>252</v>
      </c>
      <c r="C297" s="49">
        <f>SUM(C274:C296)</f>
        <v>23</v>
      </c>
      <c r="D297" s="49"/>
      <c r="E297" s="49"/>
      <c r="F297" s="49"/>
      <c r="G297" s="49"/>
      <c r="H297" s="49">
        <f t="shared" ref="H297:P297" si="132">SUM(H274:H296)</f>
        <v>146</v>
      </c>
      <c r="I297" s="49">
        <f t="shared" si="132"/>
        <v>129</v>
      </c>
      <c r="J297" s="49">
        <f t="shared" si="132"/>
        <v>2399</v>
      </c>
      <c r="K297" s="51">
        <f t="shared" si="132"/>
        <v>81885.600000000006</v>
      </c>
      <c r="L297" s="52">
        <f t="shared" si="132"/>
        <v>149001.5</v>
      </c>
      <c r="M297" s="47">
        <f t="shared" si="132"/>
        <v>157255.90000000002</v>
      </c>
      <c r="N297" s="53">
        <f t="shared" si="132"/>
        <v>167151.86692307694</v>
      </c>
      <c r="O297" s="47">
        <f t="shared" si="132"/>
        <v>185746.74000000002</v>
      </c>
      <c r="P297" s="51">
        <f t="shared" si="132"/>
        <v>661616</v>
      </c>
      <c r="Q297" s="51"/>
      <c r="R297" s="51">
        <f t="shared" ref="R297:W297" si="133">SUM(R274:R296)</f>
        <v>42870.200000000004</v>
      </c>
      <c r="S297" s="51">
        <f t="shared" si="133"/>
        <v>14585.37</v>
      </c>
      <c r="T297" s="51">
        <f t="shared" si="133"/>
        <v>11219.516923076922</v>
      </c>
      <c r="U297" s="51">
        <f t="shared" si="133"/>
        <v>6848.8</v>
      </c>
      <c r="V297" s="51">
        <f t="shared" si="133"/>
        <v>1242.2</v>
      </c>
      <c r="W297" s="51">
        <f t="shared" si="133"/>
        <v>6437.67</v>
      </c>
      <c r="X297" s="51"/>
      <c r="Y297" s="51"/>
      <c r="Z297" s="54"/>
      <c r="AA297" s="51">
        <f>SUM(AA274:AA296)</f>
        <v>119178.64000000001</v>
      </c>
      <c r="AB297" s="49"/>
      <c r="AC297" s="49"/>
      <c r="AD297" s="49"/>
      <c r="AE297" s="49"/>
    </row>
    <row r="298" spans="1:33" s="7" customFormat="1" ht="45" hidden="1" customHeight="1" x14ac:dyDescent="0.2">
      <c r="A298" s="44"/>
      <c r="B298" s="43" t="s">
        <v>253</v>
      </c>
      <c r="C298" s="44">
        <f>SUM(C293:C296)</f>
        <v>4</v>
      </c>
      <c r="D298" s="44"/>
      <c r="E298" s="44"/>
      <c r="F298" s="44"/>
      <c r="G298" s="44"/>
      <c r="H298" s="44">
        <f t="shared" ref="H298:P298" si="134">SUM(H293:H296)</f>
        <v>18</v>
      </c>
      <c r="I298" s="44">
        <f t="shared" si="134"/>
        <v>34</v>
      </c>
      <c r="J298" s="44">
        <f t="shared" si="134"/>
        <v>609</v>
      </c>
      <c r="K298" s="47">
        <f t="shared" si="134"/>
        <v>20721.5</v>
      </c>
      <c r="L298" s="52">
        <f t="shared" si="134"/>
        <v>39836.400000000001</v>
      </c>
      <c r="M298" s="47">
        <f t="shared" si="134"/>
        <v>41785</v>
      </c>
      <c r="N298" s="53">
        <f t="shared" si="134"/>
        <v>44157.073076923079</v>
      </c>
      <c r="O298" s="47">
        <f t="shared" si="134"/>
        <v>53692.4</v>
      </c>
      <c r="P298" s="47">
        <f t="shared" si="134"/>
        <v>176882</v>
      </c>
      <c r="Q298" s="47"/>
      <c r="R298" s="47">
        <f t="shared" ref="R298:W298" si="135">SUM(R293:R296)</f>
        <v>10057.799999999999</v>
      </c>
      <c r="S298" s="47">
        <f t="shared" si="135"/>
        <v>1919.35</v>
      </c>
      <c r="T298" s="47">
        <f t="shared" si="135"/>
        <v>1476.4230769230769</v>
      </c>
      <c r="U298" s="47">
        <f t="shared" si="135"/>
        <v>2762.2000000000003</v>
      </c>
      <c r="V298" s="47">
        <f t="shared" si="135"/>
        <v>1242.2</v>
      </c>
      <c r="W298" s="47">
        <f t="shared" si="135"/>
        <v>220.4</v>
      </c>
      <c r="X298" s="47"/>
      <c r="Y298" s="47"/>
      <c r="Z298" s="48"/>
      <c r="AA298" s="47">
        <f>SUM(AA293:AA296)</f>
        <v>24827.17</v>
      </c>
      <c r="AB298" s="44"/>
      <c r="AC298" s="44"/>
      <c r="AD298" s="44"/>
      <c r="AE298" s="44"/>
    </row>
    <row r="299" spans="1:33" s="7" customFormat="1" ht="45" hidden="1" customHeight="1" x14ac:dyDescent="0.2">
      <c r="A299" s="44"/>
      <c r="B299" s="43" t="s">
        <v>254</v>
      </c>
      <c r="C299" s="44">
        <f>SUM(C274:C284,C286:C291)</f>
        <v>17</v>
      </c>
      <c r="D299" s="44"/>
      <c r="E299" s="44"/>
      <c r="F299" s="44"/>
      <c r="G299" s="44"/>
      <c r="H299" s="44">
        <f t="shared" ref="H299:P299" si="136">SUM(H274:H284,H286:H291)</f>
        <v>112</v>
      </c>
      <c r="I299" s="44">
        <f t="shared" si="136"/>
        <v>85</v>
      </c>
      <c r="J299" s="44">
        <f t="shared" si="136"/>
        <v>1566</v>
      </c>
      <c r="K299" s="47">
        <f t="shared" si="136"/>
        <v>53659.100000000013</v>
      </c>
      <c r="L299" s="52">
        <f t="shared" si="136"/>
        <v>95788.500000000015</v>
      </c>
      <c r="M299" s="47">
        <f t="shared" si="136"/>
        <v>101320.40000000001</v>
      </c>
      <c r="N299" s="53">
        <f t="shared" si="136"/>
        <v>107831.99230769232</v>
      </c>
      <c r="O299" s="47">
        <f t="shared" si="136"/>
        <v>115898.20000000001</v>
      </c>
      <c r="P299" s="47">
        <f t="shared" si="136"/>
        <v>421417</v>
      </c>
      <c r="Q299" s="47"/>
      <c r="R299" s="47">
        <f t="shared" ref="R299:W299" si="137">SUM(R274:R284,R286:R291)</f>
        <v>29551.5</v>
      </c>
      <c r="S299" s="47">
        <f t="shared" si="137"/>
        <v>10982</v>
      </c>
      <c r="T299" s="47">
        <f t="shared" si="137"/>
        <v>8447.6923076923067</v>
      </c>
      <c r="U299" s="47">
        <f t="shared" si="137"/>
        <v>3595.7999999999997</v>
      </c>
      <c r="V299" s="47">
        <f t="shared" si="137"/>
        <v>0</v>
      </c>
      <c r="W299" s="47">
        <f t="shared" si="137"/>
        <v>5443.35</v>
      </c>
      <c r="X299" s="47"/>
      <c r="Y299" s="47"/>
      <c r="Z299" s="48"/>
      <c r="AA299" s="47">
        <f>SUM(AA274:AA284,AA286:AA291)</f>
        <v>84293.890000000014</v>
      </c>
      <c r="AB299" s="44"/>
      <c r="AC299" s="44"/>
      <c r="AD299" s="44"/>
      <c r="AE299" s="44"/>
    </row>
    <row r="300" spans="1:33" s="7" customFormat="1" ht="77.25" hidden="1" customHeight="1" x14ac:dyDescent="0.2">
      <c r="A300" s="44"/>
      <c r="B300" s="43" t="s">
        <v>255</v>
      </c>
      <c r="C300" s="44">
        <f>SUM(C285)</f>
        <v>1</v>
      </c>
      <c r="D300" s="44"/>
      <c r="E300" s="44"/>
      <c r="F300" s="44"/>
      <c r="G300" s="44"/>
      <c r="H300" s="44">
        <f t="shared" ref="H300:P300" si="138">SUM(H285)</f>
        <v>6</v>
      </c>
      <c r="I300" s="44">
        <f t="shared" si="138"/>
        <v>5</v>
      </c>
      <c r="J300" s="44">
        <f t="shared" si="138"/>
        <v>84</v>
      </c>
      <c r="K300" s="47">
        <f t="shared" si="138"/>
        <v>2869.9</v>
      </c>
      <c r="L300" s="52">
        <f t="shared" si="138"/>
        <v>5094.8</v>
      </c>
      <c r="M300" s="47">
        <f t="shared" si="138"/>
        <v>5388.8</v>
      </c>
      <c r="N300" s="53">
        <f t="shared" si="138"/>
        <v>5842.34</v>
      </c>
      <c r="O300" s="47">
        <f t="shared" si="138"/>
        <v>6136.34</v>
      </c>
      <c r="P300" s="47">
        <f t="shared" si="138"/>
        <v>24096</v>
      </c>
      <c r="Q300" s="47"/>
      <c r="R300" s="47">
        <f t="shared" ref="R300:W300" si="139">SUM(R285)</f>
        <v>1790.1</v>
      </c>
      <c r="S300" s="47">
        <f t="shared" si="139"/>
        <v>733.12</v>
      </c>
      <c r="T300" s="47">
        <f t="shared" si="139"/>
        <v>563.94000000000005</v>
      </c>
      <c r="U300" s="47">
        <f t="shared" si="139"/>
        <v>183.6</v>
      </c>
      <c r="V300" s="47">
        <f t="shared" si="139"/>
        <v>0</v>
      </c>
      <c r="W300" s="47">
        <f t="shared" si="139"/>
        <v>294</v>
      </c>
      <c r="X300" s="47"/>
      <c r="Y300" s="47"/>
      <c r="Z300" s="48"/>
      <c r="AA300" s="47">
        <f>SUM(AA285)</f>
        <v>2769.6</v>
      </c>
      <c r="AB300" s="44"/>
      <c r="AC300" s="44"/>
      <c r="AD300" s="44"/>
      <c r="AE300" s="44"/>
    </row>
    <row r="301" spans="1:33" s="129" customFormat="1" ht="126" outlineLevel="1" x14ac:dyDescent="0.2">
      <c r="A301" s="119">
        <v>97</v>
      </c>
      <c r="B301" s="216" t="s">
        <v>256</v>
      </c>
      <c r="C301" s="120">
        <v>1</v>
      </c>
      <c r="D301" s="121" t="s">
        <v>257</v>
      </c>
      <c r="E301" s="122" t="s">
        <v>258</v>
      </c>
      <c r="F301" s="122" t="s">
        <v>67</v>
      </c>
      <c r="G301" s="123" t="s">
        <v>59</v>
      </c>
      <c r="H301" s="123">
        <f>4+3</f>
        <v>7</v>
      </c>
      <c r="I301" s="123">
        <v>10</v>
      </c>
      <c r="J301" s="123">
        <v>241</v>
      </c>
      <c r="K301" s="124">
        <f>1762.2+1773.6+1736.1+879.8</f>
        <v>6151.7</v>
      </c>
      <c r="L301" s="125">
        <f>3485.3+3379.5+3458.2+1753.6</f>
        <v>12076.6</v>
      </c>
      <c r="M301" s="124">
        <f>L301+V301</f>
        <v>13273</v>
      </c>
      <c r="N301" s="126">
        <f t="shared" ref="N301:N306" si="140">L301+T301+U301</f>
        <v>14633.1</v>
      </c>
      <c r="O301" s="124">
        <f>(L301+T301+V301+U301)*1.3</f>
        <v>20578.350000000002</v>
      </c>
      <c r="P301" s="124">
        <f>17713+17178</f>
        <v>34891</v>
      </c>
      <c r="Q301" s="95" t="s">
        <v>259</v>
      </c>
      <c r="R301" s="124">
        <f>817.1+479</f>
        <v>1296.0999999999999</v>
      </c>
      <c r="S301" s="124">
        <f>157*1.3+156.4*1.3+156.9*1.3+80.8*1.3</f>
        <v>716.43000000000006</v>
      </c>
      <c r="T301" s="124">
        <f xml:space="preserve"> 157+156.4+156.9+80.8</f>
        <v>551.09999999999991</v>
      </c>
      <c r="U301" s="124">
        <f>537.2+522.8+562.7+382.7</f>
        <v>2005.4</v>
      </c>
      <c r="V301" s="124">
        <f>351+314.4+351+180</f>
        <v>1196.4000000000001</v>
      </c>
      <c r="W301" s="124">
        <v>0</v>
      </c>
      <c r="X301" s="95" t="s">
        <v>61</v>
      </c>
      <c r="Y301" s="124">
        <v>0</v>
      </c>
      <c r="Z301" s="127" t="s">
        <v>260</v>
      </c>
      <c r="AA301" s="124">
        <v>1639.43</v>
      </c>
      <c r="AB301" s="128" t="s">
        <v>71</v>
      </c>
      <c r="AC301" s="10" t="s">
        <v>63</v>
      </c>
      <c r="AD301" s="95"/>
      <c r="AE301" s="10" t="s">
        <v>51</v>
      </c>
      <c r="AF301" s="234">
        <v>1</v>
      </c>
    </row>
    <row r="302" spans="1:33" s="129" customFormat="1" ht="33.75" customHeight="1" outlineLevel="1" x14ac:dyDescent="0.2">
      <c r="A302" s="119">
        <v>98</v>
      </c>
      <c r="B302" s="216" t="s">
        <v>256</v>
      </c>
      <c r="C302" s="120">
        <v>1</v>
      </c>
      <c r="D302" s="130" t="s">
        <v>261</v>
      </c>
      <c r="E302" s="123">
        <v>2010</v>
      </c>
      <c r="F302" s="122" t="s">
        <v>67</v>
      </c>
      <c r="G302" s="123" t="s">
        <v>59</v>
      </c>
      <c r="H302" s="123">
        <f>3+2</f>
        <v>5</v>
      </c>
      <c r="I302" s="123">
        <v>9</v>
      </c>
      <c r="J302" s="123">
        <f>99+71</f>
        <v>170</v>
      </c>
      <c r="K302" s="124">
        <f>2645.4+1764.5</f>
        <v>4409.8999999999996</v>
      </c>
      <c r="L302" s="125">
        <f>5106.8+3476.6</f>
        <v>8583.4</v>
      </c>
      <c r="M302" s="124">
        <f>5352.5+3653</f>
        <v>9005.5</v>
      </c>
      <c r="N302" s="126">
        <f t="shared" si="140"/>
        <v>10319.4</v>
      </c>
      <c r="O302" s="124">
        <f>8155.94+6183.45</f>
        <v>14339.39</v>
      </c>
      <c r="P302" s="124">
        <f>25822+17709</f>
        <v>43531</v>
      </c>
      <c r="Q302" s="124" t="s">
        <v>229</v>
      </c>
      <c r="R302" s="124">
        <f>817.1+479</f>
        <v>1296.0999999999999</v>
      </c>
      <c r="S302" s="124">
        <f>299.91+202.28</f>
        <v>502.19000000000005</v>
      </c>
      <c r="T302" s="124">
        <f>230.7+155.6</f>
        <v>386.29999999999995</v>
      </c>
      <c r="U302" s="124">
        <v>1349.7</v>
      </c>
      <c r="V302" s="124">
        <f>245.7+176.4</f>
        <v>422.1</v>
      </c>
      <c r="W302" s="124">
        <v>0</v>
      </c>
      <c r="X302" s="124" t="s">
        <v>262</v>
      </c>
      <c r="Y302" s="124">
        <v>0</v>
      </c>
      <c r="Z302" s="127" t="s">
        <v>263</v>
      </c>
      <c r="AA302" s="124">
        <f>1861.91+2598.56</f>
        <v>4460.47</v>
      </c>
      <c r="AB302" s="128" t="s">
        <v>71</v>
      </c>
      <c r="AC302" s="10" t="s">
        <v>72</v>
      </c>
      <c r="AD302" s="122"/>
      <c r="AE302" s="10" t="s">
        <v>51</v>
      </c>
      <c r="AF302" s="235"/>
    </row>
    <row r="303" spans="1:33" s="129" customFormat="1" ht="45" customHeight="1" outlineLevel="1" x14ac:dyDescent="0.2">
      <c r="A303" s="123">
        <v>99</v>
      </c>
      <c r="B303" s="217" t="s">
        <v>256</v>
      </c>
      <c r="C303" s="123">
        <v>1</v>
      </c>
      <c r="D303" s="123">
        <v>3</v>
      </c>
      <c r="E303" s="123" t="s">
        <v>264</v>
      </c>
      <c r="F303" s="122" t="s">
        <v>67</v>
      </c>
      <c r="G303" s="123" t="s">
        <v>96</v>
      </c>
      <c r="H303" s="123">
        <v>11</v>
      </c>
      <c r="I303" s="123">
        <v>10</v>
      </c>
      <c r="J303" s="123">
        <v>349</v>
      </c>
      <c r="K303" s="124">
        <v>11033.9</v>
      </c>
      <c r="L303" s="125">
        <v>20469.900000000001</v>
      </c>
      <c r="M303" s="124">
        <v>24310.3</v>
      </c>
      <c r="N303" s="126">
        <f t="shared" si="140"/>
        <v>23676.200000000004</v>
      </c>
      <c r="O303" s="124">
        <v>27729</v>
      </c>
      <c r="P303" s="124">
        <v>116985</v>
      </c>
      <c r="Q303" s="124" t="s">
        <v>229</v>
      </c>
      <c r="R303" s="124">
        <v>3034</v>
      </c>
      <c r="S303" s="124">
        <v>920.3</v>
      </c>
      <c r="T303" s="124">
        <v>707.9</v>
      </c>
      <c r="U303" s="124">
        <v>2498.4</v>
      </c>
      <c r="V303" s="124">
        <v>48620.6</v>
      </c>
      <c r="W303" s="124">
        <v>0</v>
      </c>
      <c r="X303" s="95" t="s">
        <v>132</v>
      </c>
      <c r="Y303" s="124">
        <v>0</v>
      </c>
      <c r="Z303" s="130" t="s">
        <v>265</v>
      </c>
      <c r="AA303" s="124">
        <v>18013.509999999998</v>
      </c>
      <c r="AB303" s="128" t="s">
        <v>71</v>
      </c>
      <c r="AC303" s="10" t="s">
        <v>63</v>
      </c>
      <c r="AD303" s="131"/>
      <c r="AE303" s="10" t="s">
        <v>51</v>
      </c>
      <c r="AF303" s="234">
        <v>1</v>
      </c>
    </row>
    <row r="304" spans="1:33" s="129" customFormat="1" ht="76.5" customHeight="1" outlineLevel="1" x14ac:dyDescent="0.2">
      <c r="A304" s="123">
        <v>100</v>
      </c>
      <c r="B304" s="217" t="s">
        <v>256</v>
      </c>
      <c r="C304" s="123">
        <v>1</v>
      </c>
      <c r="D304" s="123">
        <v>4</v>
      </c>
      <c r="E304" s="123">
        <v>2008</v>
      </c>
      <c r="F304" s="122" t="s">
        <v>67</v>
      </c>
      <c r="G304" s="123" t="s">
        <v>96</v>
      </c>
      <c r="H304" s="123">
        <v>2</v>
      </c>
      <c r="I304" s="123">
        <v>10</v>
      </c>
      <c r="J304" s="123">
        <v>69</v>
      </c>
      <c r="K304" s="124">
        <v>2383.6999999999998</v>
      </c>
      <c r="L304" s="125">
        <v>4169.3999999999996</v>
      </c>
      <c r="M304" s="124">
        <v>4345.8999999999996</v>
      </c>
      <c r="N304" s="126">
        <f t="shared" si="140"/>
        <v>5212.1999999999989</v>
      </c>
      <c r="O304" s="124">
        <v>5435.6</v>
      </c>
      <c r="P304" s="124">
        <v>20724</v>
      </c>
      <c r="Q304" s="124" t="s">
        <v>229</v>
      </c>
      <c r="R304" s="124">
        <v>612.5</v>
      </c>
      <c r="S304" s="124">
        <v>203.32</v>
      </c>
      <c r="T304" s="124">
        <v>156.4</v>
      </c>
      <c r="U304" s="124">
        <v>886.4</v>
      </c>
      <c r="V304" s="132">
        <v>176.5</v>
      </c>
      <c r="W304" s="124">
        <v>0</v>
      </c>
      <c r="X304" s="95" t="s">
        <v>266</v>
      </c>
      <c r="Y304" s="124">
        <v>0</v>
      </c>
      <c r="Z304" s="130" t="s">
        <v>267</v>
      </c>
      <c r="AA304" s="124">
        <v>902.18</v>
      </c>
      <c r="AB304" s="128" t="s">
        <v>71</v>
      </c>
      <c r="AC304" s="10" t="s">
        <v>63</v>
      </c>
      <c r="AD304" s="131"/>
      <c r="AE304" s="10" t="s">
        <v>51</v>
      </c>
      <c r="AF304" s="235"/>
    </row>
    <row r="305" spans="1:32" s="129" customFormat="1" ht="45" customHeight="1" outlineLevel="1" x14ac:dyDescent="0.2">
      <c r="A305" s="119">
        <v>101</v>
      </c>
      <c r="B305" s="216" t="s">
        <v>256</v>
      </c>
      <c r="C305" s="120">
        <v>1</v>
      </c>
      <c r="D305" s="130" t="s">
        <v>268</v>
      </c>
      <c r="E305" s="122" t="s">
        <v>269</v>
      </c>
      <c r="F305" s="122" t="s">
        <v>67</v>
      </c>
      <c r="G305" s="123" t="s">
        <v>59</v>
      </c>
      <c r="H305" s="123">
        <v>1</v>
      </c>
      <c r="I305" s="123">
        <v>10</v>
      </c>
      <c r="J305" s="123">
        <v>80</v>
      </c>
      <c r="K305" s="124">
        <v>2783.8</v>
      </c>
      <c r="L305" s="125">
        <v>3876.7</v>
      </c>
      <c r="M305" s="124">
        <v>3876.7</v>
      </c>
      <c r="N305" s="126">
        <f t="shared" si="140"/>
        <v>4760.2</v>
      </c>
      <c r="O305" s="124">
        <f>(L305+U305+T305)*1.3</f>
        <v>6188.26</v>
      </c>
      <c r="P305" s="124">
        <v>22298</v>
      </c>
      <c r="Q305" s="95" t="s">
        <v>270</v>
      </c>
      <c r="R305" s="124">
        <v>753.3</v>
      </c>
      <c r="S305" s="124">
        <f>T305*1.3</f>
        <v>193.18</v>
      </c>
      <c r="T305" s="124">
        <v>148.6</v>
      </c>
      <c r="U305" s="124">
        <v>734.9</v>
      </c>
      <c r="V305" s="124">
        <v>0</v>
      </c>
      <c r="W305" s="124">
        <v>0</v>
      </c>
      <c r="X305" s="95" t="s">
        <v>61</v>
      </c>
      <c r="Y305" s="124">
        <v>0</v>
      </c>
      <c r="Z305" s="127" t="s">
        <v>271</v>
      </c>
      <c r="AA305" s="132">
        <v>2150.25</v>
      </c>
      <c r="AB305" s="218" t="s">
        <v>71</v>
      </c>
      <c r="AC305" s="10" t="s">
        <v>63</v>
      </c>
      <c r="AD305" s="95"/>
      <c r="AE305" s="10" t="s">
        <v>51</v>
      </c>
      <c r="AF305" s="234">
        <v>1</v>
      </c>
    </row>
    <row r="306" spans="1:32" s="129" customFormat="1" ht="84.75" customHeight="1" outlineLevel="1" x14ac:dyDescent="0.2">
      <c r="A306" s="119">
        <v>102</v>
      </c>
      <c r="B306" s="216" t="s">
        <v>256</v>
      </c>
      <c r="C306" s="120">
        <v>1</v>
      </c>
      <c r="D306" s="130" t="s">
        <v>272</v>
      </c>
      <c r="E306" s="122" t="s">
        <v>273</v>
      </c>
      <c r="F306" s="122" t="s">
        <v>67</v>
      </c>
      <c r="G306" s="123" t="s">
        <v>59</v>
      </c>
      <c r="H306" s="123">
        <v>3</v>
      </c>
      <c r="I306" s="123">
        <v>10</v>
      </c>
      <c r="J306" s="123">
        <f>36+71</f>
        <v>107</v>
      </c>
      <c r="K306" s="124">
        <v>829.7</v>
      </c>
      <c r="L306" s="125">
        <f>1913.3+3799.1</f>
        <v>5712.4</v>
      </c>
      <c r="M306" s="124">
        <f>3876.7+4144.7</f>
        <v>8021.4</v>
      </c>
      <c r="N306" s="126">
        <f t="shared" si="140"/>
        <v>6090.7</v>
      </c>
      <c r="O306" s="124">
        <f>(L306+U306+T306)*1.3</f>
        <v>7917.91</v>
      </c>
      <c r="P306" s="124">
        <v>9563</v>
      </c>
      <c r="Q306" s="95" t="s">
        <v>270</v>
      </c>
      <c r="R306" s="124">
        <v>753.3</v>
      </c>
      <c r="S306" s="124">
        <f>T306*1.3</f>
        <v>98.54</v>
      </c>
      <c r="T306" s="124">
        <v>75.8</v>
      </c>
      <c r="U306" s="124">
        <v>302.5</v>
      </c>
      <c r="V306" s="124">
        <v>172.8</v>
      </c>
      <c r="W306" s="124">
        <v>0</v>
      </c>
      <c r="X306" s="95" t="s">
        <v>61</v>
      </c>
      <c r="Y306" s="124">
        <v>0</v>
      </c>
      <c r="Z306" s="127" t="s">
        <v>274</v>
      </c>
      <c r="AA306" s="132"/>
      <c r="AB306" s="218" t="s">
        <v>71</v>
      </c>
      <c r="AC306" s="10" t="s">
        <v>63</v>
      </c>
      <c r="AD306" s="95"/>
      <c r="AE306" s="10" t="s">
        <v>51</v>
      </c>
      <c r="AF306" s="235"/>
    </row>
    <row r="307" spans="1:32" s="55" customFormat="1" ht="36" hidden="1" customHeight="1" x14ac:dyDescent="0.2">
      <c r="A307" s="49"/>
      <c r="B307" s="50" t="s">
        <v>275</v>
      </c>
      <c r="C307" s="49">
        <f>SUM(C301:C306)</f>
        <v>6</v>
      </c>
      <c r="D307" s="49"/>
      <c r="E307" s="49"/>
      <c r="F307" s="49"/>
      <c r="G307" s="49"/>
      <c r="H307" s="49">
        <f>SUM(H301:H306,)</f>
        <v>29</v>
      </c>
      <c r="I307" s="49"/>
      <c r="J307" s="49">
        <f>SUM(J301:J306,)</f>
        <v>1016</v>
      </c>
      <c r="K307" s="51">
        <f>SUM(K301:K306,)</f>
        <v>27592.7</v>
      </c>
      <c r="L307" s="52">
        <f>SUM(L301:L306)</f>
        <v>54888.4</v>
      </c>
      <c r="M307" s="47">
        <f>SUM(M301:M306)</f>
        <v>62832.800000000003</v>
      </c>
      <c r="N307" s="53">
        <f>SUM(N301:N306)</f>
        <v>64691.799999999996</v>
      </c>
      <c r="O307" s="47">
        <f>SUM(O301:O306)</f>
        <v>82188.510000000009</v>
      </c>
      <c r="P307" s="51">
        <f>SUM(P301:P306)</f>
        <v>247992</v>
      </c>
      <c r="Q307" s="51"/>
      <c r="R307" s="51">
        <f>SUM(R301:R306)</f>
        <v>7745.3</v>
      </c>
      <c r="S307" s="51">
        <f>SUM(S301:S306)</f>
        <v>2633.96</v>
      </c>
      <c r="T307" s="51">
        <f>SUM(T301:T306)</f>
        <v>2026.0999999999997</v>
      </c>
      <c r="U307" s="51">
        <f>SUM(U301:U306)</f>
        <v>7777.2999999999993</v>
      </c>
      <c r="V307" s="51">
        <f>SUM(V301:V306)</f>
        <v>50588.4</v>
      </c>
      <c r="W307" s="51">
        <f>SUM(W301:W305,)</f>
        <v>0</v>
      </c>
      <c r="X307" s="51"/>
      <c r="Y307" s="51"/>
      <c r="Z307" s="54"/>
      <c r="AA307" s="219">
        <f>SUM(AA301:AA305,)</f>
        <v>27165.84</v>
      </c>
      <c r="AB307" s="49"/>
      <c r="AC307" s="49"/>
      <c r="AD307" s="49"/>
      <c r="AE307" s="49"/>
    </row>
    <row r="308" spans="1:32" s="7" customFormat="1" ht="47.25" hidden="1" customHeight="1" x14ac:dyDescent="0.2">
      <c r="A308" s="44"/>
      <c r="B308" s="43" t="s">
        <v>111</v>
      </c>
      <c r="C308" s="44">
        <f>C301+C305+C306</f>
        <v>3</v>
      </c>
      <c r="D308" s="44"/>
      <c r="E308" s="44"/>
      <c r="F308" s="44"/>
      <c r="G308" s="44"/>
      <c r="H308" s="44">
        <f>SUM(H301,H305,H306)</f>
        <v>11</v>
      </c>
      <c r="I308" s="44"/>
      <c r="J308" s="44">
        <f t="shared" ref="J308:P308" si="141">SUM(J301,J305,J306)</f>
        <v>428</v>
      </c>
      <c r="K308" s="47">
        <f t="shared" si="141"/>
        <v>9765.2000000000007</v>
      </c>
      <c r="L308" s="52">
        <f t="shared" si="141"/>
        <v>21665.699999999997</v>
      </c>
      <c r="M308" s="47">
        <f t="shared" si="141"/>
        <v>25171.1</v>
      </c>
      <c r="N308" s="53">
        <f t="shared" si="141"/>
        <v>25484</v>
      </c>
      <c r="O308" s="47">
        <f t="shared" si="141"/>
        <v>34684.520000000004</v>
      </c>
      <c r="P308" s="47">
        <f t="shared" si="141"/>
        <v>66752</v>
      </c>
      <c r="Q308" s="47"/>
      <c r="R308" s="47">
        <f t="shared" ref="R308:W308" si="142">SUM(R301,R305,R306)</f>
        <v>2802.7</v>
      </c>
      <c r="S308" s="47">
        <f t="shared" si="142"/>
        <v>1008.1500000000001</v>
      </c>
      <c r="T308" s="47">
        <f t="shared" si="142"/>
        <v>775.49999999999989</v>
      </c>
      <c r="U308" s="47">
        <f t="shared" si="142"/>
        <v>3042.8</v>
      </c>
      <c r="V308" s="47">
        <f t="shared" si="142"/>
        <v>1369.2</v>
      </c>
      <c r="W308" s="47">
        <f t="shared" si="142"/>
        <v>0</v>
      </c>
      <c r="X308" s="47"/>
      <c r="Y308" s="47"/>
      <c r="Z308" s="48"/>
      <c r="AA308" s="47">
        <f>SUM(AA301,AA305,AA306)</f>
        <v>3789.6800000000003</v>
      </c>
      <c r="AB308" s="44"/>
      <c r="AC308" s="44"/>
      <c r="AD308" s="44"/>
      <c r="AE308" s="44"/>
    </row>
    <row r="309" spans="1:32" s="7" customFormat="1" ht="36.75" hidden="1" customHeight="1" x14ac:dyDescent="0.2">
      <c r="A309" s="44"/>
      <c r="B309" s="43" t="s">
        <v>276</v>
      </c>
      <c r="C309" s="44">
        <f>SUM(C302)</f>
        <v>1</v>
      </c>
      <c r="D309" s="44"/>
      <c r="E309" s="44"/>
      <c r="F309" s="44"/>
      <c r="G309" s="44"/>
      <c r="H309" s="44">
        <f>SUM(H302)</f>
        <v>5</v>
      </c>
      <c r="I309" s="44"/>
      <c r="J309" s="44">
        <f t="shared" ref="J309:P309" si="143">SUM(J302)</f>
        <v>170</v>
      </c>
      <c r="K309" s="47">
        <f t="shared" si="143"/>
        <v>4409.8999999999996</v>
      </c>
      <c r="L309" s="52">
        <f t="shared" si="143"/>
        <v>8583.4</v>
      </c>
      <c r="M309" s="47">
        <f t="shared" si="143"/>
        <v>9005.5</v>
      </c>
      <c r="N309" s="53">
        <f t="shared" si="143"/>
        <v>10319.4</v>
      </c>
      <c r="O309" s="47">
        <f t="shared" si="143"/>
        <v>14339.39</v>
      </c>
      <c r="P309" s="47">
        <f t="shared" si="143"/>
        <v>43531</v>
      </c>
      <c r="Q309" s="47"/>
      <c r="R309" s="47">
        <f t="shared" ref="R309:W309" si="144">SUM(R302)</f>
        <v>1296.0999999999999</v>
      </c>
      <c r="S309" s="47">
        <f t="shared" si="144"/>
        <v>502.19000000000005</v>
      </c>
      <c r="T309" s="47">
        <f t="shared" si="144"/>
        <v>386.29999999999995</v>
      </c>
      <c r="U309" s="47">
        <f t="shared" si="144"/>
        <v>1349.7</v>
      </c>
      <c r="V309" s="47">
        <f t="shared" si="144"/>
        <v>422.1</v>
      </c>
      <c r="W309" s="47">
        <f t="shared" si="144"/>
        <v>0</v>
      </c>
      <c r="X309" s="47"/>
      <c r="Y309" s="47"/>
      <c r="Z309" s="48"/>
      <c r="AA309" s="47">
        <f>SUM(AA302)</f>
        <v>4460.47</v>
      </c>
      <c r="AB309" s="44"/>
      <c r="AC309" s="44"/>
      <c r="AD309" s="44"/>
      <c r="AE309" s="44"/>
    </row>
    <row r="310" spans="1:32" s="7" customFormat="1" ht="38.25" hidden="1" customHeight="1" x14ac:dyDescent="0.2">
      <c r="A310" s="44"/>
      <c r="B310" s="43" t="s">
        <v>277</v>
      </c>
      <c r="C310" s="44">
        <f>SUM(C303,C304)</f>
        <v>2</v>
      </c>
      <c r="D310" s="44"/>
      <c r="E310" s="44"/>
      <c r="F310" s="44"/>
      <c r="G310" s="44"/>
      <c r="H310" s="44">
        <f>SUM(H303,H304)</f>
        <v>13</v>
      </c>
      <c r="I310" s="44"/>
      <c r="J310" s="44">
        <f t="shared" ref="J310:P310" si="145">SUM(J303,J304)</f>
        <v>418</v>
      </c>
      <c r="K310" s="47">
        <f t="shared" si="145"/>
        <v>13417.599999999999</v>
      </c>
      <c r="L310" s="52">
        <f t="shared" si="145"/>
        <v>24639.300000000003</v>
      </c>
      <c r="M310" s="47">
        <f t="shared" si="145"/>
        <v>28656.199999999997</v>
      </c>
      <c r="N310" s="53">
        <f t="shared" si="145"/>
        <v>28888.400000000001</v>
      </c>
      <c r="O310" s="47">
        <f t="shared" si="145"/>
        <v>33164.6</v>
      </c>
      <c r="P310" s="47">
        <f t="shared" si="145"/>
        <v>137709</v>
      </c>
      <c r="Q310" s="47"/>
      <c r="R310" s="47">
        <f t="shared" ref="R310:W310" si="146">SUM(R303,R304)</f>
        <v>3646.5</v>
      </c>
      <c r="S310" s="47">
        <f t="shared" si="146"/>
        <v>1123.6199999999999</v>
      </c>
      <c r="T310" s="47">
        <f t="shared" si="146"/>
        <v>864.3</v>
      </c>
      <c r="U310" s="47">
        <f t="shared" si="146"/>
        <v>3384.8</v>
      </c>
      <c r="V310" s="47">
        <f t="shared" si="146"/>
        <v>48797.1</v>
      </c>
      <c r="W310" s="47">
        <f t="shared" si="146"/>
        <v>0</v>
      </c>
      <c r="X310" s="47"/>
      <c r="Y310" s="47"/>
      <c r="Z310" s="48"/>
      <c r="AA310" s="47">
        <f>SUM(AA303,AA304)</f>
        <v>18915.689999999999</v>
      </c>
      <c r="AB310" s="44"/>
      <c r="AC310" s="44"/>
      <c r="AD310" s="44"/>
      <c r="AE310" s="44"/>
    </row>
    <row r="311" spans="1:32" s="7" customFormat="1" ht="35.25" customHeight="1" outlineLevel="1" x14ac:dyDescent="0.2">
      <c r="A311" s="20">
        <v>103</v>
      </c>
      <c r="B311" s="21" t="s">
        <v>278</v>
      </c>
      <c r="C311" s="20">
        <f>SUM(C304)</f>
        <v>1</v>
      </c>
      <c r="D311" s="20">
        <v>1</v>
      </c>
      <c r="E311" s="20">
        <v>1987</v>
      </c>
      <c r="F311" s="22" t="s">
        <v>35</v>
      </c>
      <c r="G311" s="20" t="s">
        <v>36</v>
      </c>
      <c r="H311" s="20">
        <v>3</v>
      </c>
      <c r="I311" s="20">
        <v>2</v>
      </c>
      <c r="J311" s="20">
        <v>24</v>
      </c>
      <c r="K311" s="28">
        <v>521.5</v>
      </c>
      <c r="L311" s="39">
        <v>1025.5999999999999</v>
      </c>
      <c r="M311" s="28">
        <v>1025.5999999999999</v>
      </c>
      <c r="N311" s="59">
        <f t="shared" ref="N311:N336" si="147">L311+T311+U311</f>
        <v>1187.6999999999998</v>
      </c>
      <c r="O311" s="28">
        <v>1228.68</v>
      </c>
      <c r="P311" s="42">
        <v>3713</v>
      </c>
      <c r="Q311" s="28" t="s">
        <v>125</v>
      </c>
      <c r="R311" s="28">
        <v>861.9</v>
      </c>
      <c r="S311" s="28">
        <v>177.58</v>
      </c>
      <c r="T311" s="28">
        <v>136.6</v>
      </c>
      <c r="U311" s="28">
        <v>25.5</v>
      </c>
      <c r="V311" s="42">
        <v>0</v>
      </c>
      <c r="W311" s="28">
        <v>0</v>
      </c>
      <c r="X311" s="10" t="s">
        <v>77</v>
      </c>
      <c r="Y311" s="42">
        <v>24</v>
      </c>
      <c r="Z311" s="30" t="s">
        <v>183</v>
      </c>
      <c r="AA311" s="42">
        <v>935.1</v>
      </c>
      <c r="AB311" s="31" t="s">
        <v>40</v>
      </c>
      <c r="AC311" s="10" t="s">
        <v>54</v>
      </c>
      <c r="AD311" s="10"/>
      <c r="AE311" s="10" t="s">
        <v>51</v>
      </c>
      <c r="AF311" s="222">
        <v>1</v>
      </c>
    </row>
    <row r="312" spans="1:32" s="7" customFormat="1" ht="45" customHeight="1" outlineLevel="1" x14ac:dyDescent="0.2">
      <c r="A312" s="20">
        <v>104</v>
      </c>
      <c r="B312" s="21" t="s">
        <v>278</v>
      </c>
      <c r="C312" s="20">
        <v>1</v>
      </c>
      <c r="D312" s="20">
        <v>2</v>
      </c>
      <c r="E312" s="20">
        <v>1987</v>
      </c>
      <c r="F312" s="22" t="s">
        <v>35</v>
      </c>
      <c r="G312" s="20" t="s">
        <v>36</v>
      </c>
      <c r="H312" s="20">
        <v>3</v>
      </c>
      <c r="I312" s="20">
        <v>2</v>
      </c>
      <c r="J312" s="20">
        <v>24</v>
      </c>
      <c r="K312" s="28">
        <v>524.70000000000005</v>
      </c>
      <c r="L312" s="39">
        <v>1026</v>
      </c>
      <c r="M312" s="28">
        <v>1026</v>
      </c>
      <c r="N312" s="59">
        <f t="shared" si="147"/>
        <v>1208</v>
      </c>
      <c r="O312" s="28">
        <v>1255</v>
      </c>
      <c r="P312" s="42">
        <v>3713</v>
      </c>
      <c r="Q312" s="28" t="s">
        <v>125</v>
      </c>
      <c r="R312" s="28">
        <v>861.9</v>
      </c>
      <c r="S312" s="28">
        <v>203.5</v>
      </c>
      <c r="T312" s="28">
        <v>156.5</v>
      </c>
      <c r="U312" s="28">
        <v>25.5</v>
      </c>
      <c r="V312" s="28">
        <v>0</v>
      </c>
      <c r="W312" s="28">
        <v>0</v>
      </c>
      <c r="X312" s="10" t="s">
        <v>52</v>
      </c>
      <c r="Y312" s="42">
        <v>24</v>
      </c>
      <c r="Z312" s="30" t="s">
        <v>183</v>
      </c>
      <c r="AA312" s="42">
        <v>1539</v>
      </c>
      <c r="AB312" s="31" t="s">
        <v>40</v>
      </c>
      <c r="AC312" s="10" t="s">
        <v>54</v>
      </c>
      <c r="AD312" s="10"/>
      <c r="AE312" s="10" t="s">
        <v>51</v>
      </c>
      <c r="AF312" s="222">
        <v>1</v>
      </c>
    </row>
    <row r="313" spans="1:32" s="7" customFormat="1" ht="45" customHeight="1" outlineLevel="1" x14ac:dyDescent="0.2">
      <c r="A313" s="20">
        <v>105</v>
      </c>
      <c r="B313" s="21" t="s">
        <v>278</v>
      </c>
      <c r="C313" s="20">
        <v>1</v>
      </c>
      <c r="D313" s="20">
        <v>3</v>
      </c>
      <c r="E313" s="20">
        <v>1987</v>
      </c>
      <c r="F313" s="22" t="s">
        <v>35</v>
      </c>
      <c r="G313" s="20" t="s">
        <v>36</v>
      </c>
      <c r="H313" s="20">
        <v>3</v>
      </c>
      <c r="I313" s="20">
        <v>2</v>
      </c>
      <c r="J313" s="20">
        <v>24</v>
      </c>
      <c r="K313" s="28">
        <v>517</v>
      </c>
      <c r="L313" s="39">
        <v>1014.5</v>
      </c>
      <c r="M313" s="28">
        <v>1014.5</v>
      </c>
      <c r="N313" s="59">
        <f t="shared" si="147"/>
        <v>1196.5</v>
      </c>
      <c r="O313" s="28">
        <v>1243.45</v>
      </c>
      <c r="P313" s="42">
        <v>3713</v>
      </c>
      <c r="Q313" s="28" t="s">
        <v>125</v>
      </c>
      <c r="R313" s="28">
        <v>861.9</v>
      </c>
      <c r="S313" s="28">
        <v>203.45</v>
      </c>
      <c r="T313" s="28">
        <v>156.5</v>
      </c>
      <c r="U313" s="28">
        <v>25.5</v>
      </c>
      <c r="V313" s="42">
        <v>0</v>
      </c>
      <c r="W313" s="28">
        <v>0</v>
      </c>
      <c r="X313" s="10" t="s">
        <v>132</v>
      </c>
      <c r="Y313" s="42">
        <v>25</v>
      </c>
      <c r="Z313" s="30" t="s">
        <v>183</v>
      </c>
      <c r="AA313" s="42">
        <v>1287.0999999999999</v>
      </c>
      <c r="AB313" s="31" t="s">
        <v>40</v>
      </c>
      <c r="AC313" s="10" t="s">
        <v>63</v>
      </c>
      <c r="AD313" s="12"/>
      <c r="AE313" s="10" t="s">
        <v>51</v>
      </c>
      <c r="AF313" s="222">
        <v>1</v>
      </c>
    </row>
    <row r="314" spans="1:32" s="7" customFormat="1" ht="45" customHeight="1" outlineLevel="1" x14ac:dyDescent="0.2">
      <c r="A314" s="20">
        <v>106</v>
      </c>
      <c r="B314" s="21" t="s">
        <v>278</v>
      </c>
      <c r="C314" s="20">
        <v>1</v>
      </c>
      <c r="D314" s="20">
        <v>4</v>
      </c>
      <c r="E314" s="20">
        <v>1987</v>
      </c>
      <c r="F314" s="22" t="s">
        <v>35</v>
      </c>
      <c r="G314" s="20" t="s">
        <v>36</v>
      </c>
      <c r="H314" s="20">
        <v>3</v>
      </c>
      <c r="I314" s="20">
        <v>2</v>
      </c>
      <c r="J314" s="20">
        <v>24</v>
      </c>
      <c r="K314" s="28">
        <v>529.1</v>
      </c>
      <c r="L314" s="39">
        <v>1054.7</v>
      </c>
      <c r="M314" s="28">
        <v>1054.7</v>
      </c>
      <c r="N314" s="59">
        <f t="shared" si="147"/>
        <v>1236.7</v>
      </c>
      <c r="O314" s="28">
        <v>1283.7</v>
      </c>
      <c r="P314" s="42">
        <v>3713</v>
      </c>
      <c r="Q314" s="28" t="s">
        <v>125</v>
      </c>
      <c r="R314" s="28">
        <v>861.9</v>
      </c>
      <c r="S314" s="28">
        <v>203.5</v>
      </c>
      <c r="T314" s="28">
        <v>156.5</v>
      </c>
      <c r="U314" s="28">
        <v>25.5</v>
      </c>
      <c r="V314" s="28">
        <v>0</v>
      </c>
      <c r="W314" s="28">
        <v>0</v>
      </c>
      <c r="X314" s="10" t="s">
        <v>52</v>
      </c>
      <c r="Y314" s="42">
        <v>26</v>
      </c>
      <c r="Z314" s="30" t="s">
        <v>279</v>
      </c>
      <c r="AA314" s="42">
        <v>1684.1</v>
      </c>
      <c r="AB314" s="31" t="s">
        <v>40</v>
      </c>
      <c r="AC314" s="10" t="s">
        <v>54</v>
      </c>
      <c r="AD314" s="10" t="s">
        <v>54</v>
      </c>
      <c r="AE314" s="10" t="s">
        <v>51</v>
      </c>
      <c r="AF314" s="222">
        <v>1</v>
      </c>
    </row>
    <row r="315" spans="1:32" s="7" customFormat="1" ht="45" customHeight="1" outlineLevel="1" x14ac:dyDescent="0.2">
      <c r="A315" s="20">
        <v>107</v>
      </c>
      <c r="B315" s="21" t="s">
        <v>278</v>
      </c>
      <c r="C315" s="20">
        <v>1</v>
      </c>
      <c r="D315" s="20">
        <v>5</v>
      </c>
      <c r="E315" s="20">
        <v>1987</v>
      </c>
      <c r="F315" s="22" t="s">
        <v>35</v>
      </c>
      <c r="G315" s="20" t="s">
        <v>36</v>
      </c>
      <c r="H315" s="20">
        <v>3</v>
      </c>
      <c r="I315" s="20">
        <v>2</v>
      </c>
      <c r="J315" s="20">
        <v>24</v>
      </c>
      <c r="K315" s="28">
        <v>530.20000000000005</v>
      </c>
      <c r="L315" s="39">
        <v>1036.7</v>
      </c>
      <c r="M315" s="28">
        <v>1036.7</v>
      </c>
      <c r="N315" s="59">
        <f t="shared" si="147"/>
        <v>1217.7</v>
      </c>
      <c r="O315" s="28">
        <v>1264.3499999999999</v>
      </c>
      <c r="P315" s="42">
        <v>3713</v>
      </c>
      <c r="Q315" s="28" t="s">
        <v>125</v>
      </c>
      <c r="R315" s="28">
        <v>861.9</v>
      </c>
      <c r="S315" s="28">
        <v>202.15</v>
      </c>
      <c r="T315" s="28">
        <v>155.5</v>
      </c>
      <c r="U315" s="28">
        <v>25.5</v>
      </c>
      <c r="V315" s="42">
        <v>0</v>
      </c>
      <c r="W315" s="28">
        <v>0</v>
      </c>
      <c r="X315" s="10" t="s">
        <v>52</v>
      </c>
      <c r="Y315" s="42">
        <v>26</v>
      </c>
      <c r="Z315" s="30" t="s">
        <v>183</v>
      </c>
      <c r="AA315" s="42">
        <v>1539.1</v>
      </c>
      <c r="AB315" s="31" t="s">
        <v>40</v>
      </c>
      <c r="AC315" s="10" t="s">
        <v>54</v>
      </c>
      <c r="AD315" s="10" t="s">
        <v>54</v>
      </c>
      <c r="AE315" s="10" t="s">
        <v>51</v>
      </c>
      <c r="AF315" s="222">
        <v>1</v>
      </c>
    </row>
    <row r="316" spans="1:32" s="7" customFormat="1" ht="40.5" customHeight="1" outlineLevel="1" x14ac:dyDescent="0.2">
      <c r="A316" s="20">
        <v>108</v>
      </c>
      <c r="B316" s="21" t="s">
        <v>278</v>
      </c>
      <c r="C316" s="20">
        <v>1</v>
      </c>
      <c r="D316" s="20">
        <v>6</v>
      </c>
      <c r="E316" s="20">
        <v>1987</v>
      </c>
      <c r="F316" s="22" t="s">
        <v>35</v>
      </c>
      <c r="G316" s="20" t="s">
        <v>36</v>
      </c>
      <c r="H316" s="20">
        <v>3</v>
      </c>
      <c r="I316" s="20">
        <v>2</v>
      </c>
      <c r="J316" s="20">
        <v>24</v>
      </c>
      <c r="K316" s="28">
        <v>523.5</v>
      </c>
      <c r="L316" s="39">
        <v>1031.2</v>
      </c>
      <c r="M316" s="28">
        <v>1031.2</v>
      </c>
      <c r="N316" s="59">
        <f t="shared" si="147"/>
        <v>1211.2</v>
      </c>
      <c r="O316" s="28">
        <v>1257.55</v>
      </c>
      <c r="P316" s="42">
        <v>3713</v>
      </c>
      <c r="Q316" s="28" t="s">
        <v>125</v>
      </c>
      <c r="R316" s="28">
        <v>861.9</v>
      </c>
      <c r="S316" s="28">
        <v>200.85</v>
      </c>
      <c r="T316" s="28">
        <v>154.5</v>
      </c>
      <c r="U316" s="28">
        <v>25.5</v>
      </c>
      <c r="V316" s="42">
        <v>0</v>
      </c>
      <c r="W316" s="28">
        <v>0</v>
      </c>
      <c r="X316" s="10" t="s">
        <v>52</v>
      </c>
      <c r="Y316" s="42">
        <v>27</v>
      </c>
      <c r="Z316" s="30" t="s">
        <v>183</v>
      </c>
      <c r="AA316" s="42">
        <v>857.1</v>
      </c>
      <c r="AB316" s="31" t="s">
        <v>40</v>
      </c>
      <c r="AC316" s="10" t="s">
        <v>54</v>
      </c>
      <c r="AD316" s="10" t="s">
        <v>54</v>
      </c>
      <c r="AE316" s="10" t="s">
        <v>51</v>
      </c>
      <c r="AF316" s="222">
        <v>1</v>
      </c>
    </row>
    <row r="317" spans="1:32" s="7" customFormat="1" ht="39" customHeight="1" outlineLevel="1" x14ac:dyDescent="0.2">
      <c r="A317" s="20">
        <v>109</v>
      </c>
      <c r="B317" s="21" t="s">
        <v>278</v>
      </c>
      <c r="C317" s="20">
        <v>1</v>
      </c>
      <c r="D317" s="20">
        <v>7</v>
      </c>
      <c r="E317" s="20">
        <v>1987</v>
      </c>
      <c r="F317" s="22" t="s">
        <v>35</v>
      </c>
      <c r="G317" s="20" t="s">
        <v>36</v>
      </c>
      <c r="H317" s="20">
        <v>3</v>
      </c>
      <c r="I317" s="20">
        <v>2</v>
      </c>
      <c r="J317" s="20">
        <v>24</v>
      </c>
      <c r="K317" s="28">
        <v>523.6</v>
      </c>
      <c r="L317" s="39">
        <v>1024.0999999999999</v>
      </c>
      <c r="M317" s="28">
        <v>1024.0999999999999</v>
      </c>
      <c r="N317" s="59">
        <f t="shared" si="147"/>
        <v>1206.0999999999999</v>
      </c>
      <c r="O317" s="28">
        <v>1253.05</v>
      </c>
      <c r="P317" s="42">
        <v>3713</v>
      </c>
      <c r="Q317" s="28" t="s">
        <v>125</v>
      </c>
      <c r="R317" s="28">
        <v>861.9</v>
      </c>
      <c r="S317" s="28">
        <v>203.45</v>
      </c>
      <c r="T317" s="28">
        <v>156.5</v>
      </c>
      <c r="U317" s="28">
        <v>25.5</v>
      </c>
      <c r="V317" s="42">
        <v>0</v>
      </c>
      <c r="W317" s="28">
        <v>0</v>
      </c>
      <c r="X317" s="10" t="s">
        <v>77</v>
      </c>
      <c r="Y317" s="42">
        <v>28</v>
      </c>
      <c r="Z317" s="30" t="s">
        <v>183</v>
      </c>
      <c r="AA317" s="42">
        <v>1114.0999999999999</v>
      </c>
      <c r="AB317" s="31" t="s">
        <v>40</v>
      </c>
      <c r="AC317" s="10" t="s">
        <v>72</v>
      </c>
      <c r="AD317" s="10"/>
      <c r="AE317" s="10" t="s">
        <v>51</v>
      </c>
      <c r="AF317" s="222">
        <v>1</v>
      </c>
    </row>
    <row r="318" spans="1:32" s="7" customFormat="1" ht="45" hidden="1" customHeight="1" outlineLevel="1" x14ac:dyDescent="0.2">
      <c r="A318" s="20">
        <v>8</v>
      </c>
      <c r="B318" s="21" t="s">
        <v>278</v>
      </c>
      <c r="C318" s="20">
        <v>1</v>
      </c>
      <c r="D318" s="20">
        <v>17</v>
      </c>
      <c r="E318" s="20">
        <v>1987</v>
      </c>
      <c r="F318" s="22" t="s">
        <v>35</v>
      </c>
      <c r="G318" s="20" t="s">
        <v>36</v>
      </c>
      <c r="H318" s="20">
        <v>2</v>
      </c>
      <c r="I318" s="20">
        <v>2</v>
      </c>
      <c r="J318" s="20">
        <v>16</v>
      </c>
      <c r="K318" s="28">
        <v>495.6</v>
      </c>
      <c r="L318" s="39">
        <v>885.4</v>
      </c>
      <c r="M318" s="28">
        <v>948.4</v>
      </c>
      <c r="N318" s="59">
        <f t="shared" si="147"/>
        <v>1057.3</v>
      </c>
      <c r="O318" s="28">
        <v>1140.8499999999999</v>
      </c>
      <c r="P318" s="42">
        <v>3477</v>
      </c>
      <c r="Q318" s="28" t="s">
        <v>37</v>
      </c>
      <c r="R318" s="28">
        <v>807.2</v>
      </c>
      <c r="S318" s="28">
        <v>89.05</v>
      </c>
      <c r="T318" s="28">
        <v>68.5</v>
      </c>
      <c r="U318" s="28">
        <v>103.4</v>
      </c>
      <c r="V318" s="28">
        <v>63</v>
      </c>
      <c r="W318" s="28">
        <v>0</v>
      </c>
      <c r="X318" s="10" t="s">
        <v>38</v>
      </c>
      <c r="Y318" s="42">
        <v>31</v>
      </c>
      <c r="Z318" s="30" t="s">
        <v>183</v>
      </c>
      <c r="AA318" s="42">
        <v>1105.0999999999999</v>
      </c>
      <c r="AB318" s="31" t="s">
        <v>40</v>
      </c>
      <c r="AC318" s="10" t="s">
        <v>41</v>
      </c>
      <c r="AD318" s="10"/>
      <c r="AE318" s="10" t="s">
        <v>42</v>
      </c>
      <c r="AF318" s="32"/>
    </row>
    <row r="319" spans="1:32" s="7" customFormat="1" ht="45" customHeight="1" outlineLevel="1" x14ac:dyDescent="0.2">
      <c r="A319" s="20">
        <v>110</v>
      </c>
      <c r="B319" s="21" t="s">
        <v>278</v>
      </c>
      <c r="C319" s="20">
        <v>1</v>
      </c>
      <c r="D319" s="20">
        <v>18</v>
      </c>
      <c r="E319" s="20">
        <v>2014</v>
      </c>
      <c r="F319" s="22" t="s">
        <v>199</v>
      </c>
      <c r="G319" s="20" t="s">
        <v>280</v>
      </c>
      <c r="H319" s="20">
        <v>4</v>
      </c>
      <c r="I319" s="20">
        <v>5</v>
      </c>
      <c r="J319" s="20">
        <v>64</v>
      </c>
      <c r="K319" s="133">
        <v>1517.7</v>
      </c>
      <c r="L319" s="91">
        <v>2935.6</v>
      </c>
      <c r="M319" s="133">
        <v>3260.4</v>
      </c>
      <c r="N319" s="59">
        <f t="shared" si="147"/>
        <v>3490.9</v>
      </c>
      <c r="O319" s="28">
        <v>5180.7</v>
      </c>
      <c r="P319" s="42">
        <v>24827</v>
      </c>
      <c r="Q319" s="28"/>
      <c r="R319" s="28"/>
      <c r="S319" s="28">
        <v>584.87</v>
      </c>
      <c r="T319" s="28">
        <v>449.9</v>
      </c>
      <c r="U319" s="28">
        <v>105.4</v>
      </c>
      <c r="V319" s="28">
        <v>324.8</v>
      </c>
      <c r="W319" s="28">
        <v>0</v>
      </c>
      <c r="X319" s="10" t="s">
        <v>188</v>
      </c>
      <c r="Y319" s="42">
        <v>0</v>
      </c>
      <c r="Z319" s="30"/>
      <c r="AA319" s="42"/>
      <c r="AB319" s="10" t="s">
        <v>40</v>
      </c>
      <c r="AC319" s="10" t="s">
        <v>63</v>
      </c>
      <c r="AD319" s="10"/>
      <c r="AE319" s="10" t="s">
        <v>51</v>
      </c>
      <c r="AF319" s="222">
        <v>1</v>
      </c>
    </row>
    <row r="320" spans="1:32" s="7" customFormat="1" ht="38.25" hidden="1" customHeight="1" outlineLevel="1" x14ac:dyDescent="0.2">
      <c r="A320" s="20">
        <v>10</v>
      </c>
      <c r="B320" s="21" t="s">
        <v>278</v>
      </c>
      <c r="C320" s="20">
        <v>1</v>
      </c>
      <c r="D320" s="20">
        <v>20</v>
      </c>
      <c r="E320" s="20">
        <v>1987</v>
      </c>
      <c r="F320" s="22" t="s">
        <v>35</v>
      </c>
      <c r="G320" s="20" t="s">
        <v>36</v>
      </c>
      <c r="H320" s="20">
        <v>2</v>
      </c>
      <c r="I320" s="20">
        <v>2</v>
      </c>
      <c r="J320" s="20">
        <v>16</v>
      </c>
      <c r="K320" s="28">
        <v>494.9</v>
      </c>
      <c r="L320" s="39">
        <v>890.9</v>
      </c>
      <c r="M320" s="28">
        <v>953.9</v>
      </c>
      <c r="N320" s="59">
        <f t="shared" si="147"/>
        <v>1065.3999999999999</v>
      </c>
      <c r="O320" s="28">
        <v>1149.22</v>
      </c>
      <c r="P320" s="42">
        <v>3485</v>
      </c>
      <c r="Q320" s="28" t="s">
        <v>37</v>
      </c>
      <c r="R320" s="28">
        <v>807.2</v>
      </c>
      <c r="S320" s="28">
        <v>90.22</v>
      </c>
      <c r="T320" s="28">
        <v>69.400000000000006</v>
      </c>
      <c r="U320" s="28">
        <v>105.1</v>
      </c>
      <c r="V320" s="28">
        <v>63</v>
      </c>
      <c r="W320" s="28">
        <v>0</v>
      </c>
      <c r="X320" s="10" t="s">
        <v>52</v>
      </c>
      <c r="Y320" s="42">
        <v>70</v>
      </c>
      <c r="Z320" s="30" t="s">
        <v>214</v>
      </c>
      <c r="AA320" s="42">
        <v>1027.0999999999999</v>
      </c>
      <c r="AB320" s="31" t="s">
        <v>40</v>
      </c>
      <c r="AC320" s="10" t="s">
        <v>54</v>
      </c>
      <c r="AD320" s="10" t="s">
        <v>54</v>
      </c>
      <c r="AE320" s="10" t="s">
        <v>82</v>
      </c>
      <c r="AF320" s="32"/>
    </row>
    <row r="321" spans="1:32" s="7" customFormat="1" ht="38.25" hidden="1" customHeight="1" outlineLevel="1" x14ac:dyDescent="0.2">
      <c r="A321" s="20">
        <v>11</v>
      </c>
      <c r="B321" s="21" t="s">
        <v>278</v>
      </c>
      <c r="C321" s="20">
        <v>1</v>
      </c>
      <c r="D321" s="20">
        <v>21</v>
      </c>
      <c r="E321" s="20">
        <v>1987</v>
      </c>
      <c r="F321" s="22" t="s">
        <v>35</v>
      </c>
      <c r="G321" s="20" t="s">
        <v>36</v>
      </c>
      <c r="H321" s="20">
        <v>2</v>
      </c>
      <c r="I321" s="20">
        <v>2</v>
      </c>
      <c r="J321" s="20">
        <v>16</v>
      </c>
      <c r="K321" s="28">
        <v>498.8</v>
      </c>
      <c r="L321" s="39">
        <v>888.9</v>
      </c>
      <c r="M321" s="28">
        <v>951.9</v>
      </c>
      <c r="N321" s="59">
        <f t="shared" si="147"/>
        <v>1061.8999999999999</v>
      </c>
      <c r="O321" s="28">
        <v>1145.69</v>
      </c>
      <c r="P321" s="42">
        <v>3491</v>
      </c>
      <c r="Q321" s="28" t="s">
        <v>37</v>
      </c>
      <c r="R321" s="28">
        <v>810.6</v>
      </c>
      <c r="S321" s="28">
        <v>90.09</v>
      </c>
      <c r="T321" s="28">
        <v>69.3</v>
      </c>
      <c r="U321" s="28">
        <v>103.7</v>
      </c>
      <c r="V321" s="28">
        <v>63</v>
      </c>
      <c r="W321" s="28">
        <v>0</v>
      </c>
      <c r="X321" s="10" t="s">
        <v>38</v>
      </c>
      <c r="Y321" s="42">
        <v>34</v>
      </c>
      <c r="Z321" s="30" t="s">
        <v>183</v>
      </c>
      <c r="AA321" s="42">
        <v>1230.5</v>
      </c>
      <c r="AB321" s="31" t="s">
        <v>40</v>
      </c>
      <c r="AC321" s="10" t="s">
        <v>41</v>
      </c>
      <c r="AD321" s="10"/>
      <c r="AE321" s="10" t="s">
        <v>42</v>
      </c>
      <c r="AF321" s="32"/>
    </row>
    <row r="322" spans="1:32" s="7" customFormat="1" ht="45" hidden="1" customHeight="1" outlineLevel="1" x14ac:dyDescent="0.2">
      <c r="A322" s="20">
        <v>12</v>
      </c>
      <c r="B322" s="21" t="s">
        <v>278</v>
      </c>
      <c r="C322" s="20">
        <v>1</v>
      </c>
      <c r="D322" s="20">
        <v>22</v>
      </c>
      <c r="E322" s="20">
        <v>1989</v>
      </c>
      <c r="F322" s="22" t="s">
        <v>35</v>
      </c>
      <c r="G322" s="20" t="s">
        <v>36</v>
      </c>
      <c r="H322" s="20">
        <v>2</v>
      </c>
      <c r="I322" s="20">
        <v>2</v>
      </c>
      <c r="J322" s="20">
        <v>16</v>
      </c>
      <c r="K322" s="28">
        <v>507.4</v>
      </c>
      <c r="L322" s="39">
        <v>901.3</v>
      </c>
      <c r="M322" s="28">
        <v>964.3</v>
      </c>
      <c r="N322" s="59">
        <f t="shared" si="147"/>
        <v>1073.7</v>
      </c>
      <c r="O322" s="28">
        <v>1157.4000000000001</v>
      </c>
      <c r="P322" s="42">
        <v>3571</v>
      </c>
      <c r="Q322" s="28" t="s">
        <v>37</v>
      </c>
      <c r="R322" s="28">
        <v>781.2</v>
      </c>
      <c r="S322" s="28">
        <v>89.7</v>
      </c>
      <c r="T322" s="28">
        <v>69</v>
      </c>
      <c r="U322" s="28">
        <v>103.4</v>
      </c>
      <c r="V322" s="28">
        <v>63</v>
      </c>
      <c r="W322" s="28">
        <v>0</v>
      </c>
      <c r="X322" s="10" t="s">
        <v>38</v>
      </c>
      <c r="Y322" s="42">
        <v>33</v>
      </c>
      <c r="Z322" s="30" t="s">
        <v>183</v>
      </c>
      <c r="AA322" s="42">
        <v>1396.3</v>
      </c>
      <c r="AB322" s="31" t="s">
        <v>40</v>
      </c>
      <c r="AC322" s="10" t="s">
        <v>41</v>
      </c>
      <c r="AD322" s="10"/>
      <c r="AE322" s="10" t="s">
        <v>42</v>
      </c>
      <c r="AF322" s="32"/>
    </row>
    <row r="323" spans="1:32" s="7" customFormat="1" ht="45" hidden="1" customHeight="1" outlineLevel="1" x14ac:dyDescent="0.2">
      <c r="A323" s="20">
        <v>13</v>
      </c>
      <c r="B323" s="21" t="s">
        <v>278</v>
      </c>
      <c r="C323" s="20">
        <v>1</v>
      </c>
      <c r="D323" s="20">
        <v>23</v>
      </c>
      <c r="E323" s="20">
        <v>1989</v>
      </c>
      <c r="F323" s="22" t="s">
        <v>35</v>
      </c>
      <c r="G323" s="20" t="s">
        <v>36</v>
      </c>
      <c r="H323" s="20">
        <v>2</v>
      </c>
      <c r="I323" s="20">
        <v>2</v>
      </c>
      <c r="J323" s="20">
        <v>16</v>
      </c>
      <c r="K323" s="28">
        <v>500</v>
      </c>
      <c r="L323" s="39">
        <v>891</v>
      </c>
      <c r="M323" s="28">
        <v>954</v>
      </c>
      <c r="N323" s="59">
        <f t="shared" si="147"/>
        <v>1066.4000000000001</v>
      </c>
      <c r="O323" s="28">
        <v>1150.4000000000001</v>
      </c>
      <c r="P323" s="42">
        <v>3604</v>
      </c>
      <c r="Q323" s="28" t="s">
        <v>37</v>
      </c>
      <c r="R323" s="28">
        <v>794.5</v>
      </c>
      <c r="S323" s="28">
        <v>91</v>
      </c>
      <c r="T323" s="28">
        <v>70</v>
      </c>
      <c r="U323" s="28">
        <v>105.4</v>
      </c>
      <c r="V323" s="28">
        <v>63</v>
      </c>
      <c r="W323" s="28">
        <v>0</v>
      </c>
      <c r="X323" s="10" t="s">
        <v>52</v>
      </c>
      <c r="Y323" s="42">
        <v>30</v>
      </c>
      <c r="Z323" s="30" t="s">
        <v>183</v>
      </c>
      <c r="AA323" s="42">
        <v>1411.9</v>
      </c>
      <c r="AB323" s="31" t="s">
        <v>40</v>
      </c>
      <c r="AC323" s="10" t="s">
        <v>54</v>
      </c>
      <c r="AD323" s="10" t="s">
        <v>54</v>
      </c>
      <c r="AE323" s="10" t="s">
        <v>42</v>
      </c>
      <c r="AF323" s="32"/>
    </row>
    <row r="324" spans="1:32" s="7" customFormat="1" ht="39.75" hidden="1" customHeight="1" outlineLevel="1" x14ac:dyDescent="0.2">
      <c r="A324" s="20">
        <v>14</v>
      </c>
      <c r="B324" s="21" t="s">
        <v>278</v>
      </c>
      <c r="C324" s="20">
        <v>1</v>
      </c>
      <c r="D324" s="20">
        <v>24</v>
      </c>
      <c r="E324" s="20">
        <v>1988</v>
      </c>
      <c r="F324" s="22" t="s">
        <v>35</v>
      </c>
      <c r="G324" s="20" t="s">
        <v>36</v>
      </c>
      <c r="H324" s="20">
        <v>2</v>
      </c>
      <c r="I324" s="20">
        <v>2</v>
      </c>
      <c r="J324" s="20">
        <v>16</v>
      </c>
      <c r="K324" s="28">
        <v>498.7</v>
      </c>
      <c r="L324" s="39">
        <v>884.9</v>
      </c>
      <c r="M324" s="28">
        <v>947.9</v>
      </c>
      <c r="N324" s="59">
        <f t="shared" si="147"/>
        <v>1060.9000000000001</v>
      </c>
      <c r="O324" s="28">
        <v>1144.75</v>
      </c>
      <c r="P324" s="42">
        <v>3428</v>
      </c>
      <c r="Q324" s="28" t="s">
        <v>37</v>
      </c>
      <c r="R324" s="28">
        <v>754.2</v>
      </c>
      <c r="S324" s="28">
        <v>90.35</v>
      </c>
      <c r="T324" s="28">
        <v>69.5</v>
      </c>
      <c r="U324" s="28">
        <v>106.5</v>
      </c>
      <c r="V324" s="28">
        <v>63</v>
      </c>
      <c r="W324" s="28">
        <v>0</v>
      </c>
      <c r="X324" s="10" t="s">
        <v>77</v>
      </c>
      <c r="Y324" s="42">
        <v>30</v>
      </c>
      <c r="Z324" s="30" t="s">
        <v>183</v>
      </c>
      <c r="AA324" s="42">
        <v>1457.4</v>
      </c>
      <c r="AB324" s="31" t="s">
        <v>40</v>
      </c>
      <c r="AC324" s="10" t="s">
        <v>72</v>
      </c>
      <c r="AD324" s="10" t="s">
        <v>54</v>
      </c>
      <c r="AE324" s="10" t="s">
        <v>42</v>
      </c>
      <c r="AF324" s="32"/>
    </row>
    <row r="325" spans="1:32" s="7" customFormat="1" ht="37.5" hidden="1" customHeight="1" outlineLevel="1" x14ac:dyDescent="0.2">
      <c r="A325" s="20">
        <v>15</v>
      </c>
      <c r="B325" s="21" t="s">
        <v>278</v>
      </c>
      <c r="C325" s="20">
        <v>1</v>
      </c>
      <c r="D325" s="20">
        <v>25</v>
      </c>
      <c r="E325" s="20">
        <v>1988</v>
      </c>
      <c r="F325" s="22" t="s">
        <v>35</v>
      </c>
      <c r="G325" s="20" t="s">
        <v>36</v>
      </c>
      <c r="H325" s="20">
        <v>2</v>
      </c>
      <c r="I325" s="20">
        <v>2</v>
      </c>
      <c r="J325" s="20">
        <v>16</v>
      </c>
      <c r="K325" s="28">
        <v>498.9</v>
      </c>
      <c r="L325" s="39">
        <v>887.7</v>
      </c>
      <c r="M325" s="28">
        <v>950.7</v>
      </c>
      <c r="N325" s="59">
        <f t="shared" si="147"/>
        <v>1060.7</v>
      </c>
      <c r="O325" s="28">
        <v>1144.49</v>
      </c>
      <c r="P325" s="42">
        <v>3477</v>
      </c>
      <c r="Q325" s="28" t="s">
        <v>37</v>
      </c>
      <c r="R325" s="28">
        <v>667</v>
      </c>
      <c r="S325" s="28">
        <v>90.09</v>
      </c>
      <c r="T325" s="28">
        <v>69.3</v>
      </c>
      <c r="U325" s="28">
        <v>103.7</v>
      </c>
      <c r="V325" s="28">
        <v>63</v>
      </c>
      <c r="W325" s="28">
        <v>0</v>
      </c>
      <c r="X325" s="10" t="s">
        <v>77</v>
      </c>
      <c r="Y325" s="42">
        <v>37</v>
      </c>
      <c r="Z325" s="30" t="s">
        <v>183</v>
      </c>
      <c r="AA325" s="42">
        <v>1447.6</v>
      </c>
      <c r="AB325" s="31" t="s">
        <v>40</v>
      </c>
      <c r="AC325" s="10" t="s">
        <v>72</v>
      </c>
      <c r="AD325" s="10"/>
      <c r="AE325" s="10" t="s">
        <v>42</v>
      </c>
    </row>
    <row r="326" spans="1:32" s="7" customFormat="1" ht="45" hidden="1" customHeight="1" outlineLevel="1" x14ac:dyDescent="0.2">
      <c r="A326" s="20">
        <v>16</v>
      </c>
      <c r="B326" s="21" t="s">
        <v>278</v>
      </c>
      <c r="C326" s="20">
        <v>1</v>
      </c>
      <c r="D326" s="20">
        <v>27</v>
      </c>
      <c r="E326" s="20">
        <v>1988</v>
      </c>
      <c r="F326" s="22" t="s">
        <v>35</v>
      </c>
      <c r="G326" s="20" t="s">
        <v>36</v>
      </c>
      <c r="H326" s="20">
        <v>2</v>
      </c>
      <c r="I326" s="20">
        <v>2</v>
      </c>
      <c r="J326" s="20">
        <v>16</v>
      </c>
      <c r="K326" s="28">
        <v>498.5</v>
      </c>
      <c r="L326" s="39">
        <v>890.1</v>
      </c>
      <c r="M326" s="28">
        <v>953.1</v>
      </c>
      <c r="N326" s="59">
        <f t="shared" si="147"/>
        <v>1064</v>
      </c>
      <c r="O326" s="28">
        <v>1147.52</v>
      </c>
      <c r="P326" s="42">
        <v>3429</v>
      </c>
      <c r="Q326" s="28" t="s">
        <v>37</v>
      </c>
      <c r="R326" s="28">
        <v>754.2</v>
      </c>
      <c r="S326" s="28">
        <v>88.92</v>
      </c>
      <c r="T326" s="28">
        <v>68.400000000000006</v>
      </c>
      <c r="U326" s="28">
        <v>105.5</v>
      </c>
      <c r="V326" s="28">
        <v>63</v>
      </c>
      <c r="W326" s="28">
        <v>0</v>
      </c>
      <c r="X326" s="10" t="s">
        <v>38</v>
      </c>
      <c r="Y326" s="42">
        <v>34</v>
      </c>
      <c r="Z326" s="30" t="s">
        <v>183</v>
      </c>
      <c r="AA326" s="42">
        <v>1444.9</v>
      </c>
      <c r="AB326" s="31" t="s">
        <v>40</v>
      </c>
      <c r="AC326" s="10" t="s">
        <v>41</v>
      </c>
      <c r="AD326" s="10"/>
      <c r="AE326" s="10" t="s">
        <v>42</v>
      </c>
    </row>
    <row r="327" spans="1:32" s="7" customFormat="1" ht="45" customHeight="1" outlineLevel="1" x14ac:dyDescent="0.2">
      <c r="A327" s="20">
        <v>111</v>
      </c>
      <c r="B327" s="21" t="s">
        <v>278</v>
      </c>
      <c r="C327" s="20">
        <v>1</v>
      </c>
      <c r="D327" s="20">
        <v>32</v>
      </c>
      <c r="E327" s="20">
        <v>2002</v>
      </c>
      <c r="F327" s="22" t="s">
        <v>67</v>
      </c>
      <c r="G327" s="20" t="s">
        <v>96</v>
      </c>
      <c r="H327" s="20">
        <v>3</v>
      </c>
      <c r="I327" s="20">
        <v>5</v>
      </c>
      <c r="J327" s="20">
        <v>60</v>
      </c>
      <c r="K327" s="28">
        <v>2291.5</v>
      </c>
      <c r="L327" s="39">
        <v>3753.4</v>
      </c>
      <c r="M327" s="28">
        <v>3901.4</v>
      </c>
      <c r="N327" s="59">
        <f t="shared" si="147"/>
        <v>4311.5</v>
      </c>
      <c r="O327" s="28">
        <v>4459.5</v>
      </c>
      <c r="P327" s="42">
        <v>19205</v>
      </c>
      <c r="Q327" s="28" t="s">
        <v>229</v>
      </c>
      <c r="R327" s="28">
        <v>1120</v>
      </c>
      <c r="S327" s="28">
        <f>T327*1.3</f>
        <v>297.57</v>
      </c>
      <c r="T327" s="28">
        <v>228.9</v>
      </c>
      <c r="U327" s="28">
        <v>329.2</v>
      </c>
      <c r="V327" s="28">
        <v>296</v>
      </c>
      <c r="W327" s="28">
        <v>0</v>
      </c>
      <c r="X327" s="10" t="s">
        <v>132</v>
      </c>
      <c r="Y327" s="42">
        <v>0</v>
      </c>
      <c r="Z327" s="30"/>
      <c r="AA327" s="42">
        <v>3302.99</v>
      </c>
      <c r="AB327" s="31" t="s">
        <v>40</v>
      </c>
      <c r="AC327" s="10" t="s">
        <v>63</v>
      </c>
      <c r="AD327" s="12"/>
      <c r="AE327" s="10" t="s">
        <v>51</v>
      </c>
      <c r="AF327" s="222">
        <v>1</v>
      </c>
    </row>
    <row r="328" spans="1:32" s="7" customFormat="1" ht="45" customHeight="1" outlineLevel="1" x14ac:dyDescent="0.2">
      <c r="A328" s="20">
        <v>112</v>
      </c>
      <c r="B328" s="21" t="s">
        <v>278</v>
      </c>
      <c r="C328" s="20">
        <v>1</v>
      </c>
      <c r="D328" s="20">
        <v>33</v>
      </c>
      <c r="E328" s="20">
        <v>2001</v>
      </c>
      <c r="F328" s="22" t="s">
        <v>67</v>
      </c>
      <c r="G328" s="20" t="s">
        <v>96</v>
      </c>
      <c r="H328" s="20">
        <v>5</v>
      </c>
      <c r="I328" s="20">
        <v>5</v>
      </c>
      <c r="J328" s="20">
        <v>99</v>
      </c>
      <c r="K328" s="28">
        <v>3372.2</v>
      </c>
      <c r="L328" s="39">
        <v>6111.8</v>
      </c>
      <c r="M328" s="28">
        <v>6999.5</v>
      </c>
      <c r="N328" s="59">
        <f t="shared" si="147"/>
        <v>7381.9</v>
      </c>
      <c r="O328" s="28">
        <v>8384.2999999999993</v>
      </c>
      <c r="P328" s="28">
        <v>34872</v>
      </c>
      <c r="Q328" s="28" t="s">
        <v>229</v>
      </c>
      <c r="R328" s="28">
        <v>1722</v>
      </c>
      <c r="S328" s="28">
        <v>497.1</v>
      </c>
      <c r="T328" s="28">
        <v>382.4</v>
      </c>
      <c r="U328" s="28">
        <v>887.7</v>
      </c>
      <c r="V328" s="28">
        <v>887.7</v>
      </c>
      <c r="W328" s="28">
        <v>0</v>
      </c>
      <c r="X328" s="10" t="s">
        <v>132</v>
      </c>
      <c r="Y328" s="28">
        <v>6</v>
      </c>
      <c r="Z328" s="34" t="s">
        <v>281</v>
      </c>
      <c r="AA328" s="28">
        <v>5378.38</v>
      </c>
      <c r="AB328" s="31" t="s">
        <v>40</v>
      </c>
      <c r="AC328" s="10" t="s">
        <v>63</v>
      </c>
      <c r="AD328" s="12"/>
      <c r="AE328" s="10" t="s">
        <v>51</v>
      </c>
      <c r="AF328" s="222">
        <v>1</v>
      </c>
    </row>
    <row r="329" spans="1:32" s="7" customFormat="1" ht="45" customHeight="1" outlineLevel="1" x14ac:dyDescent="0.2">
      <c r="A329" s="20">
        <v>113</v>
      </c>
      <c r="B329" s="21" t="s">
        <v>278</v>
      </c>
      <c r="C329" s="20">
        <v>1</v>
      </c>
      <c r="D329" s="20">
        <v>37</v>
      </c>
      <c r="E329" s="20">
        <v>1998</v>
      </c>
      <c r="F329" s="22" t="s">
        <v>95</v>
      </c>
      <c r="G329" s="20" t="s">
        <v>96</v>
      </c>
      <c r="H329" s="20">
        <v>3</v>
      </c>
      <c r="I329" s="20">
        <v>3</v>
      </c>
      <c r="J329" s="20">
        <v>27</v>
      </c>
      <c r="K329" s="28">
        <v>937</v>
      </c>
      <c r="L329" s="39">
        <v>1523.5</v>
      </c>
      <c r="M329" s="28">
        <v>1620.7</v>
      </c>
      <c r="N329" s="59">
        <f t="shared" si="147"/>
        <v>1733.1000000000001</v>
      </c>
      <c r="O329" s="28">
        <v>1830.3</v>
      </c>
      <c r="P329" s="42">
        <v>8952.4</v>
      </c>
      <c r="Q329" s="28" t="s">
        <v>78</v>
      </c>
      <c r="R329" s="28">
        <v>837.2</v>
      </c>
      <c r="S329" s="28">
        <v>182.9</v>
      </c>
      <c r="T329" s="28">
        <v>140.69999999999999</v>
      </c>
      <c r="U329" s="28">
        <v>68.900000000000006</v>
      </c>
      <c r="V329" s="28">
        <v>97.2</v>
      </c>
      <c r="W329" s="28">
        <v>0</v>
      </c>
      <c r="X329" s="10" t="s">
        <v>52</v>
      </c>
      <c r="Y329" s="42">
        <v>0</v>
      </c>
      <c r="Z329" s="30" t="s">
        <v>282</v>
      </c>
      <c r="AA329" s="42">
        <v>1340.68</v>
      </c>
      <c r="AB329" s="31" t="s">
        <v>40</v>
      </c>
      <c r="AC329" s="10" t="s">
        <v>54</v>
      </c>
      <c r="AD329" s="10"/>
      <c r="AE329" s="10" t="s">
        <v>51</v>
      </c>
      <c r="AF329" s="222">
        <v>1</v>
      </c>
    </row>
    <row r="330" spans="1:32" s="7" customFormat="1" ht="45" customHeight="1" outlineLevel="1" x14ac:dyDescent="0.2">
      <c r="A330" s="20">
        <v>114</v>
      </c>
      <c r="B330" s="21" t="s">
        <v>278</v>
      </c>
      <c r="C330" s="20">
        <v>1</v>
      </c>
      <c r="D330" s="20">
        <v>41</v>
      </c>
      <c r="E330" s="20">
        <v>1989</v>
      </c>
      <c r="F330" s="22" t="s">
        <v>35</v>
      </c>
      <c r="G330" s="20" t="s">
        <v>36</v>
      </c>
      <c r="H330" s="20">
        <v>2</v>
      </c>
      <c r="I330" s="20">
        <v>2</v>
      </c>
      <c r="J330" s="20">
        <v>16</v>
      </c>
      <c r="K330" s="28">
        <v>502.9</v>
      </c>
      <c r="L330" s="39">
        <v>898.7</v>
      </c>
      <c r="M330" s="28">
        <v>961.7</v>
      </c>
      <c r="N330" s="59">
        <f t="shared" si="147"/>
        <v>1071.2</v>
      </c>
      <c r="O330" s="28">
        <v>1159.19</v>
      </c>
      <c r="P330" s="42">
        <v>3571</v>
      </c>
      <c r="Q330" s="28" t="s">
        <v>37</v>
      </c>
      <c r="R330" s="28">
        <v>787.8</v>
      </c>
      <c r="S330" s="28">
        <v>108.29</v>
      </c>
      <c r="T330" s="28">
        <v>83.3</v>
      </c>
      <c r="U330" s="28">
        <v>89.2</v>
      </c>
      <c r="V330" s="28">
        <v>63</v>
      </c>
      <c r="W330" s="28">
        <v>0</v>
      </c>
      <c r="X330" s="10" t="s">
        <v>188</v>
      </c>
      <c r="Y330" s="42">
        <v>61</v>
      </c>
      <c r="Z330" s="30" t="s">
        <v>214</v>
      </c>
      <c r="AA330" s="42">
        <v>1097.0999999999999</v>
      </c>
      <c r="AB330" s="31" t="s">
        <v>40</v>
      </c>
      <c r="AC330" s="10" t="s">
        <v>54</v>
      </c>
      <c r="AD330" s="10" t="s">
        <v>189</v>
      </c>
      <c r="AE330" s="10" t="s">
        <v>51</v>
      </c>
      <c r="AF330" s="222">
        <v>1</v>
      </c>
    </row>
    <row r="331" spans="1:32" s="7" customFormat="1" ht="45" customHeight="1" outlineLevel="1" x14ac:dyDescent="0.2">
      <c r="A331" s="20">
        <v>115</v>
      </c>
      <c r="B331" s="21" t="s">
        <v>278</v>
      </c>
      <c r="C331" s="20">
        <v>1</v>
      </c>
      <c r="D331" s="20">
        <v>104</v>
      </c>
      <c r="E331" s="20">
        <v>1998</v>
      </c>
      <c r="F331" s="22" t="s">
        <v>67</v>
      </c>
      <c r="G331" s="20" t="s">
        <v>96</v>
      </c>
      <c r="H331" s="20">
        <v>4</v>
      </c>
      <c r="I331" s="20">
        <v>6</v>
      </c>
      <c r="J331" s="20">
        <v>63</v>
      </c>
      <c r="K331" s="28">
        <v>2474.6</v>
      </c>
      <c r="L331" s="39">
        <v>4474.6000000000004</v>
      </c>
      <c r="M331" s="28">
        <v>4719.8999999999996</v>
      </c>
      <c r="N331" s="59">
        <f t="shared" si="147"/>
        <v>5047.7000000000007</v>
      </c>
      <c r="O331" s="28">
        <v>5408.1</v>
      </c>
      <c r="P331" s="42">
        <v>24647</v>
      </c>
      <c r="Q331" s="28" t="s">
        <v>131</v>
      </c>
      <c r="R331" s="28">
        <v>1152.7</v>
      </c>
      <c r="S331" s="28">
        <v>498.6</v>
      </c>
      <c r="T331" s="28">
        <v>383.5</v>
      </c>
      <c r="U331" s="28">
        <v>189.6</v>
      </c>
      <c r="V331" s="28">
        <v>0</v>
      </c>
      <c r="W331" s="28">
        <v>245.3</v>
      </c>
      <c r="X331" s="10" t="s">
        <v>52</v>
      </c>
      <c r="Y331" s="42">
        <v>6</v>
      </c>
      <c r="Z331" s="30" t="s">
        <v>283</v>
      </c>
      <c r="AA331" s="42">
        <v>3937.65</v>
      </c>
      <c r="AB331" s="31" t="s">
        <v>40</v>
      </c>
      <c r="AC331" s="10" t="s">
        <v>63</v>
      </c>
      <c r="AD331" s="10"/>
      <c r="AE331" s="10" t="s">
        <v>51</v>
      </c>
      <c r="AF331" s="233">
        <v>1</v>
      </c>
    </row>
    <row r="332" spans="1:32" s="7" customFormat="1" ht="45" customHeight="1" outlineLevel="1" x14ac:dyDescent="0.2">
      <c r="A332" s="20">
        <v>116</v>
      </c>
      <c r="B332" s="21" t="s">
        <v>278</v>
      </c>
      <c r="C332" s="20">
        <v>1</v>
      </c>
      <c r="D332" s="20">
        <v>105</v>
      </c>
      <c r="E332" s="20">
        <v>1998</v>
      </c>
      <c r="F332" s="22" t="s">
        <v>67</v>
      </c>
      <c r="G332" s="20" t="s">
        <v>96</v>
      </c>
      <c r="H332" s="20">
        <v>6</v>
      </c>
      <c r="I332" s="20">
        <v>6</v>
      </c>
      <c r="J332" s="20">
        <v>90</v>
      </c>
      <c r="K332" s="28">
        <v>3318.6</v>
      </c>
      <c r="L332" s="39">
        <v>6154.8</v>
      </c>
      <c r="M332" s="28">
        <v>6450.6</v>
      </c>
      <c r="N332" s="59">
        <f t="shared" si="147"/>
        <v>6925.0000000000009</v>
      </c>
      <c r="O332" s="28">
        <v>7392.7</v>
      </c>
      <c r="P332" s="42">
        <v>32293</v>
      </c>
      <c r="Q332" s="28" t="s">
        <v>131</v>
      </c>
      <c r="R332" s="28">
        <v>1523.6</v>
      </c>
      <c r="S332" s="28">
        <v>745</v>
      </c>
      <c r="T332" s="28">
        <v>573.1</v>
      </c>
      <c r="U332" s="28">
        <v>197.1</v>
      </c>
      <c r="V332" s="28">
        <v>0</v>
      </c>
      <c r="W332" s="28">
        <v>295.8</v>
      </c>
      <c r="X332" s="10" t="s">
        <v>52</v>
      </c>
      <c r="Y332" s="42">
        <v>6</v>
      </c>
      <c r="Z332" s="30" t="s">
        <v>283</v>
      </c>
      <c r="AA332" s="42">
        <v>5416.22</v>
      </c>
      <c r="AB332" s="31" t="s">
        <v>40</v>
      </c>
      <c r="AC332" s="10" t="s">
        <v>63</v>
      </c>
      <c r="AD332" s="10"/>
      <c r="AE332" s="10" t="s">
        <v>51</v>
      </c>
      <c r="AF332" s="233"/>
    </row>
    <row r="333" spans="1:32" s="7" customFormat="1" ht="45" customHeight="1" outlineLevel="1" x14ac:dyDescent="0.2">
      <c r="A333" s="20">
        <v>117</v>
      </c>
      <c r="B333" s="21" t="s">
        <v>278</v>
      </c>
      <c r="C333" s="20">
        <v>1</v>
      </c>
      <c r="D333" s="20">
        <v>106</v>
      </c>
      <c r="E333" s="20">
        <v>2001</v>
      </c>
      <c r="F333" s="22" t="s">
        <v>67</v>
      </c>
      <c r="G333" s="20" t="s">
        <v>96</v>
      </c>
      <c r="H333" s="20">
        <v>3</v>
      </c>
      <c r="I333" s="20">
        <v>5</v>
      </c>
      <c r="J333" s="20">
        <v>48</v>
      </c>
      <c r="K333" s="28">
        <v>1748.5</v>
      </c>
      <c r="L333" s="39">
        <v>2848.8</v>
      </c>
      <c r="M333" s="28">
        <v>3074.4</v>
      </c>
      <c r="N333" s="59">
        <f t="shared" si="147"/>
        <v>3369.3</v>
      </c>
      <c r="O333" s="28">
        <v>3648.5</v>
      </c>
      <c r="P333" s="42">
        <v>16261</v>
      </c>
      <c r="Q333" s="28" t="s">
        <v>195</v>
      </c>
      <c r="R333" s="28">
        <v>1046</v>
      </c>
      <c r="S333" s="28">
        <v>232.2</v>
      </c>
      <c r="T333" s="28">
        <v>178.6</v>
      </c>
      <c r="U333" s="28">
        <v>341.9</v>
      </c>
      <c r="V333" s="28">
        <v>225.6</v>
      </c>
      <c r="W333" s="28">
        <v>0</v>
      </c>
      <c r="X333" s="10" t="s">
        <v>52</v>
      </c>
      <c r="Y333" s="42">
        <v>7</v>
      </c>
      <c r="Z333" s="30" t="s">
        <v>283</v>
      </c>
      <c r="AA333" s="42">
        <v>2506.94</v>
      </c>
      <c r="AB333" s="31" t="s">
        <v>40</v>
      </c>
      <c r="AC333" s="10" t="s">
        <v>63</v>
      </c>
      <c r="AD333" s="10"/>
      <c r="AE333" s="10" t="s">
        <v>51</v>
      </c>
      <c r="AF333" s="233"/>
    </row>
    <row r="334" spans="1:32" s="7" customFormat="1" ht="45" customHeight="1" outlineLevel="1" x14ac:dyDescent="0.2">
      <c r="A334" s="20">
        <v>118</v>
      </c>
      <c r="B334" s="21" t="s">
        <v>278</v>
      </c>
      <c r="C334" s="20">
        <v>1</v>
      </c>
      <c r="D334" s="20">
        <v>36</v>
      </c>
      <c r="E334" s="20">
        <v>2002</v>
      </c>
      <c r="F334" s="22" t="s">
        <v>95</v>
      </c>
      <c r="G334" s="20" t="s">
        <v>96</v>
      </c>
      <c r="H334" s="20">
        <v>2</v>
      </c>
      <c r="I334" s="20">
        <v>4</v>
      </c>
      <c r="J334" s="20">
        <v>48</v>
      </c>
      <c r="K334" s="28">
        <v>1056.5</v>
      </c>
      <c r="L334" s="39">
        <v>2073.3000000000002</v>
      </c>
      <c r="M334" s="70">
        <v>2073.3000000000002</v>
      </c>
      <c r="N334" s="59">
        <f t="shared" si="147"/>
        <v>2356</v>
      </c>
      <c r="O334" s="70">
        <v>2908.2</v>
      </c>
      <c r="P334" s="42">
        <v>11938</v>
      </c>
      <c r="Q334" s="28" t="s">
        <v>284</v>
      </c>
      <c r="R334" s="28">
        <v>1132.7</v>
      </c>
      <c r="S334" s="70">
        <v>184.08</v>
      </c>
      <c r="T334" s="42">
        <v>141.6</v>
      </c>
      <c r="U334" s="28">
        <v>141.1</v>
      </c>
      <c r="V334" s="28">
        <v>0</v>
      </c>
      <c r="W334" s="28">
        <v>0</v>
      </c>
      <c r="X334" s="10" t="s">
        <v>188</v>
      </c>
      <c r="Y334" s="42">
        <v>7</v>
      </c>
      <c r="Z334" s="30" t="s">
        <v>285</v>
      </c>
      <c r="AA334" s="42">
        <v>1045.2</v>
      </c>
      <c r="AB334" s="31" t="s">
        <v>40</v>
      </c>
      <c r="AC334" s="10" t="s">
        <v>63</v>
      </c>
      <c r="AD334" s="10"/>
      <c r="AE334" s="10" t="s">
        <v>51</v>
      </c>
      <c r="AF334" s="222">
        <v>1</v>
      </c>
    </row>
    <row r="335" spans="1:32" s="87" customFormat="1" ht="45" customHeight="1" outlineLevel="1" x14ac:dyDescent="0.2">
      <c r="A335" s="20">
        <v>119</v>
      </c>
      <c r="B335" s="21" t="s">
        <v>286</v>
      </c>
      <c r="C335" s="20">
        <v>1</v>
      </c>
      <c r="D335" s="20">
        <v>38</v>
      </c>
      <c r="E335" s="20">
        <v>1992</v>
      </c>
      <c r="F335" s="22" t="s">
        <v>122</v>
      </c>
      <c r="G335" s="20" t="s">
        <v>36</v>
      </c>
      <c r="H335" s="20">
        <v>1</v>
      </c>
      <c r="I335" s="20">
        <v>2</v>
      </c>
      <c r="J335" s="20">
        <v>52</v>
      </c>
      <c r="K335" s="28">
        <v>640.9</v>
      </c>
      <c r="L335" s="39">
        <v>640.9</v>
      </c>
      <c r="M335" s="70">
        <v>640.90000000000009</v>
      </c>
      <c r="N335" s="59">
        <f t="shared" si="147"/>
        <v>1013.3</v>
      </c>
      <c r="O335" s="70">
        <v>1013.3</v>
      </c>
      <c r="P335" s="42">
        <v>3343</v>
      </c>
      <c r="Q335" s="28" t="s">
        <v>287</v>
      </c>
      <c r="R335" s="28">
        <v>758.4</v>
      </c>
      <c r="S335" s="70">
        <v>33.800000000000004</v>
      </c>
      <c r="T335" s="42">
        <v>26</v>
      </c>
      <c r="U335" s="28">
        <v>346.4</v>
      </c>
      <c r="V335" s="28">
        <v>0</v>
      </c>
      <c r="W335" s="70">
        <v>0</v>
      </c>
      <c r="X335" s="10" t="s">
        <v>38</v>
      </c>
      <c r="Y335" s="42">
        <v>27</v>
      </c>
      <c r="Z335" s="30" t="s">
        <v>288</v>
      </c>
      <c r="AA335" s="42">
        <v>1412.9</v>
      </c>
      <c r="AB335" s="31" t="s">
        <v>129</v>
      </c>
      <c r="AC335" s="10" t="s">
        <v>41</v>
      </c>
      <c r="AD335" s="10"/>
      <c r="AE335" s="10" t="s">
        <v>51</v>
      </c>
      <c r="AF335" s="228">
        <v>1</v>
      </c>
    </row>
    <row r="336" spans="1:32" s="87" customFormat="1" ht="45" hidden="1" customHeight="1" outlineLevel="1" x14ac:dyDescent="0.2">
      <c r="A336" s="20">
        <v>26</v>
      </c>
      <c r="B336" s="21" t="s">
        <v>278</v>
      </c>
      <c r="C336" s="20">
        <v>1</v>
      </c>
      <c r="D336" s="20">
        <v>43</v>
      </c>
      <c r="E336" s="20">
        <v>1989</v>
      </c>
      <c r="F336" s="22" t="s">
        <v>35</v>
      </c>
      <c r="G336" s="20" t="s">
        <v>36</v>
      </c>
      <c r="H336" s="20">
        <v>1</v>
      </c>
      <c r="I336" s="20">
        <v>2</v>
      </c>
      <c r="J336" s="20">
        <v>27</v>
      </c>
      <c r="K336" s="28">
        <v>574.20000000000005</v>
      </c>
      <c r="L336" s="39">
        <v>574.20000000000005</v>
      </c>
      <c r="M336" s="70">
        <v>574.20000000000005</v>
      </c>
      <c r="N336" s="59">
        <f t="shared" si="147"/>
        <v>919.10000000000014</v>
      </c>
      <c r="O336" s="70">
        <v>919.1</v>
      </c>
      <c r="P336" s="42">
        <v>2834</v>
      </c>
      <c r="Q336" s="28" t="s">
        <v>289</v>
      </c>
      <c r="R336" s="28">
        <v>660.3</v>
      </c>
      <c r="S336" s="70">
        <v>63.310000000000009</v>
      </c>
      <c r="T336" s="42">
        <v>48.7</v>
      </c>
      <c r="U336" s="28">
        <v>296.2</v>
      </c>
      <c r="V336" s="28">
        <v>0</v>
      </c>
      <c r="W336" s="28">
        <v>0</v>
      </c>
      <c r="X336" s="10" t="s">
        <v>52</v>
      </c>
      <c r="Y336" s="42">
        <v>66</v>
      </c>
      <c r="Z336" s="30" t="s">
        <v>214</v>
      </c>
      <c r="AA336" s="42">
        <v>1693.6</v>
      </c>
      <c r="AB336" s="31" t="s">
        <v>129</v>
      </c>
      <c r="AC336" s="10" t="s">
        <v>63</v>
      </c>
      <c r="AD336" s="10"/>
      <c r="AE336" s="10" t="s">
        <v>82</v>
      </c>
    </row>
    <row r="337" spans="1:32" s="87" customFormat="1" ht="34.5" hidden="1" customHeight="1" x14ac:dyDescent="0.2">
      <c r="A337" s="20"/>
      <c r="B337" s="43" t="s">
        <v>101</v>
      </c>
      <c r="C337" s="44">
        <f>SUM(C318,C321:C326)</f>
        <v>7</v>
      </c>
      <c r="D337" s="44"/>
      <c r="E337" s="44"/>
      <c r="F337" s="44"/>
      <c r="G337" s="44"/>
      <c r="H337" s="44">
        <f>SUM(H318,H321:H322,H323:H324,H325:H326)</f>
        <v>14</v>
      </c>
      <c r="I337" s="44"/>
      <c r="J337" s="44">
        <f>SUM(J318,J321:J322,J323:J324,J325:J326)</f>
        <v>112</v>
      </c>
      <c r="K337" s="47">
        <f>SUM(K318,K321:K322,K323:K324,K325:K326)</f>
        <v>3497.9</v>
      </c>
      <c r="L337" s="52">
        <f>SUM(L318,L321:L326)</f>
        <v>6229.3</v>
      </c>
      <c r="M337" s="47">
        <f>SUM(M318,M321:M322,M323:M324,M325:M326)</f>
        <v>6670.3</v>
      </c>
      <c r="N337" s="53">
        <f>SUM(N318,N321:N322,N323:N324,N325:N326)</f>
        <v>7444.8999999999987</v>
      </c>
      <c r="O337" s="47">
        <f>SUM(O318,O321:O322,O323:O324,O325:O326)</f>
        <v>8031.1</v>
      </c>
      <c r="P337" s="47">
        <f>SUM(P318,P321:P322,P323:P324,P325:P326)</f>
        <v>24477</v>
      </c>
      <c r="Q337" s="47"/>
      <c r="R337" s="47">
        <f t="shared" ref="R337:W337" si="148">SUM(R318,R321:R322,R323:R324,R325:R326)</f>
        <v>5368.9</v>
      </c>
      <c r="S337" s="47">
        <f t="shared" si="148"/>
        <v>629.19999999999993</v>
      </c>
      <c r="T337" s="47">
        <f t="shared" si="148"/>
        <v>484</v>
      </c>
      <c r="U337" s="47">
        <f t="shared" si="148"/>
        <v>731.6</v>
      </c>
      <c r="V337" s="47">
        <f t="shared" si="148"/>
        <v>441</v>
      </c>
      <c r="W337" s="47">
        <f t="shared" si="148"/>
        <v>0</v>
      </c>
      <c r="X337" s="47"/>
      <c r="Y337" s="47"/>
      <c r="Z337" s="48"/>
      <c r="AA337" s="47">
        <f>SUM(AA318,AA321:AA322,AA323:AA324,AA325:AA326)</f>
        <v>9493.6999999999989</v>
      </c>
      <c r="AB337" s="80"/>
      <c r="AC337" s="44"/>
      <c r="AD337" s="44"/>
      <c r="AE337" s="44"/>
    </row>
    <row r="338" spans="1:32" s="87" customFormat="1" ht="34.5" hidden="1" customHeight="1" x14ac:dyDescent="0.2">
      <c r="A338" s="20"/>
      <c r="B338" s="43" t="s">
        <v>138</v>
      </c>
      <c r="C338" s="44">
        <f>C336+C320</f>
        <v>2</v>
      </c>
      <c r="D338" s="44"/>
      <c r="E338" s="44"/>
      <c r="F338" s="44"/>
      <c r="G338" s="44"/>
      <c r="H338" s="44">
        <f>H336+H320</f>
        <v>3</v>
      </c>
      <c r="I338" s="44"/>
      <c r="J338" s="44">
        <f t="shared" ref="J338:P338" si="149">J336+J320</f>
        <v>43</v>
      </c>
      <c r="K338" s="44">
        <f t="shared" si="149"/>
        <v>1069.0999999999999</v>
      </c>
      <c r="L338" s="45">
        <f t="shared" si="149"/>
        <v>1465.1</v>
      </c>
      <c r="M338" s="44">
        <f t="shared" si="149"/>
        <v>1528.1</v>
      </c>
      <c r="N338" s="46">
        <f t="shared" si="149"/>
        <v>1984.5</v>
      </c>
      <c r="O338" s="44">
        <f t="shared" si="149"/>
        <v>2068.3200000000002</v>
      </c>
      <c r="P338" s="44">
        <f t="shared" si="149"/>
        <v>6319</v>
      </c>
      <c r="Q338" s="44"/>
      <c r="R338" s="44">
        <f t="shared" ref="R338:W338" si="150">R336+R320</f>
        <v>1467.5</v>
      </c>
      <c r="S338" s="44">
        <f t="shared" si="150"/>
        <v>153.53</v>
      </c>
      <c r="T338" s="44">
        <f t="shared" si="150"/>
        <v>118.10000000000001</v>
      </c>
      <c r="U338" s="44">
        <f t="shared" si="150"/>
        <v>401.29999999999995</v>
      </c>
      <c r="V338" s="44">
        <f t="shared" si="150"/>
        <v>63</v>
      </c>
      <c r="W338" s="44">
        <f t="shared" si="150"/>
        <v>0</v>
      </c>
      <c r="X338" s="44"/>
      <c r="Y338" s="44"/>
      <c r="Z338" s="44"/>
      <c r="AA338" s="44">
        <f>AA336+AA320</f>
        <v>2720.7</v>
      </c>
      <c r="AB338" s="80"/>
      <c r="AC338" s="44"/>
      <c r="AD338" s="44"/>
      <c r="AE338" s="44"/>
    </row>
    <row r="339" spans="1:32" s="134" customFormat="1" ht="39" hidden="1" customHeight="1" x14ac:dyDescent="0.2">
      <c r="A339" s="49"/>
      <c r="B339" s="50" t="s">
        <v>290</v>
      </c>
      <c r="C339" s="49">
        <f>SUM(C311:C336)</f>
        <v>26</v>
      </c>
      <c r="D339" s="49"/>
      <c r="E339" s="49"/>
      <c r="F339" s="49"/>
      <c r="G339" s="49"/>
      <c r="H339" s="49">
        <f>SUM(H311:H336)</f>
        <v>71</v>
      </c>
      <c r="I339" s="49"/>
      <c r="J339" s="49">
        <f t="shared" ref="J339:P339" si="151">SUM(J311:J336)</f>
        <v>890</v>
      </c>
      <c r="K339" s="51">
        <f t="shared" si="151"/>
        <v>26097</v>
      </c>
      <c r="L339" s="52">
        <f t="shared" si="151"/>
        <v>46322.600000000006</v>
      </c>
      <c r="M339" s="47">
        <f t="shared" si="151"/>
        <v>49114</v>
      </c>
      <c r="N339" s="53">
        <f t="shared" si="151"/>
        <v>54593.200000000004</v>
      </c>
      <c r="O339" s="47">
        <f t="shared" si="151"/>
        <v>60269.990000000005</v>
      </c>
      <c r="P339" s="51">
        <f t="shared" si="151"/>
        <v>236696.4</v>
      </c>
      <c r="Q339" s="51"/>
      <c r="R339" s="51">
        <f t="shared" ref="R339:W339" si="152">SUM(R311:R336)</f>
        <v>22950.100000000002</v>
      </c>
      <c r="S339" s="51">
        <f t="shared" si="152"/>
        <v>5541.6200000000008</v>
      </c>
      <c r="T339" s="51">
        <f t="shared" si="152"/>
        <v>4262.7</v>
      </c>
      <c r="U339" s="51">
        <f t="shared" si="152"/>
        <v>4007.8999999999996</v>
      </c>
      <c r="V339" s="51">
        <f t="shared" si="152"/>
        <v>2398.2999999999997</v>
      </c>
      <c r="W339" s="51">
        <f t="shared" si="152"/>
        <v>541.1</v>
      </c>
      <c r="X339" s="51"/>
      <c r="Y339" s="51"/>
      <c r="Z339" s="54"/>
      <c r="AA339" s="51">
        <f>SUM(AA311:AA336)</f>
        <v>46608.06</v>
      </c>
      <c r="AB339" s="49"/>
      <c r="AC339" s="49"/>
      <c r="AD339" s="49"/>
      <c r="AE339" s="49"/>
    </row>
    <row r="340" spans="1:32" s="87" customFormat="1" ht="45" hidden="1" customHeight="1" x14ac:dyDescent="0.2">
      <c r="A340" s="44"/>
      <c r="B340" s="43" t="s">
        <v>107</v>
      </c>
      <c r="C340" s="44">
        <f>SUM(C312,C314:C316,C320,C323,C336)</f>
        <v>7</v>
      </c>
      <c r="D340" s="44"/>
      <c r="E340" s="44"/>
      <c r="F340" s="44"/>
      <c r="G340" s="44"/>
      <c r="H340" s="44">
        <f>SUM(H312,H314:H316,H320,H323,H336)</f>
        <v>17</v>
      </c>
      <c r="I340" s="44"/>
      <c r="J340" s="44">
        <f t="shared" ref="J340:P340" si="153">SUM(J312,J314:J316,J320,J323,J336)</f>
        <v>155</v>
      </c>
      <c r="K340" s="47">
        <f t="shared" si="153"/>
        <v>3676.6000000000004</v>
      </c>
      <c r="L340" s="52">
        <f t="shared" si="153"/>
        <v>6504.6999999999989</v>
      </c>
      <c r="M340" s="47">
        <f t="shared" si="153"/>
        <v>6630.6999999999989</v>
      </c>
      <c r="N340" s="53">
        <f t="shared" si="153"/>
        <v>7924.5</v>
      </c>
      <c r="O340" s="47">
        <f t="shared" si="153"/>
        <v>8279.32</v>
      </c>
      <c r="P340" s="47">
        <f t="shared" si="153"/>
        <v>24775</v>
      </c>
      <c r="Q340" s="47"/>
      <c r="R340" s="47">
        <f t="shared" ref="R340:W340" si="154">SUM(R312,R314:R316,R320,R323,R336)</f>
        <v>5709.6</v>
      </c>
      <c r="S340" s="47">
        <f t="shared" si="154"/>
        <v>1054.53</v>
      </c>
      <c r="T340" s="47">
        <f t="shared" si="154"/>
        <v>811.1</v>
      </c>
      <c r="U340" s="47">
        <f t="shared" si="154"/>
        <v>608.70000000000005</v>
      </c>
      <c r="V340" s="47">
        <f t="shared" si="154"/>
        <v>126</v>
      </c>
      <c r="W340" s="47">
        <f t="shared" si="154"/>
        <v>0</v>
      </c>
      <c r="X340" s="47"/>
      <c r="Y340" s="47"/>
      <c r="Z340" s="48"/>
      <c r="AA340" s="47">
        <f>SUM(AA312,AA314:AA316,AA320,AA323,AA336)</f>
        <v>9751.9</v>
      </c>
      <c r="AB340" s="44"/>
      <c r="AC340" s="44"/>
      <c r="AD340" s="44"/>
      <c r="AE340" s="44"/>
    </row>
    <row r="341" spans="1:32" s="87" customFormat="1" ht="45" hidden="1" customHeight="1" x14ac:dyDescent="0.2">
      <c r="A341" s="44"/>
      <c r="B341" s="43" t="s">
        <v>105</v>
      </c>
      <c r="C341" s="44">
        <f>SUM(C318,C321:C322,C326,C335)</f>
        <v>5</v>
      </c>
      <c r="D341" s="44"/>
      <c r="E341" s="44"/>
      <c r="F341" s="44"/>
      <c r="G341" s="44"/>
      <c r="H341" s="44">
        <f>SUM(H318,H321:H322,H326,H335)</f>
        <v>9</v>
      </c>
      <c r="I341" s="44"/>
      <c r="J341" s="44">
        <f t="shared" ref="J341:P341" si="155">SUM(J318,J321:J322,J326,J335)</f>
        <v>116</v>
      </c>
      <c r="K341" s="47">
        <f t="shared" si="155"/>
        <v>2641.2000000000003</v>
      </c>
      <c r="L341" s="52">
        <f t="shared" si="155"/>
        <v>4206.5999999999995</v>
      </c>
      <c r="M341" s="47">
        <f t="shared" si="155"/>
        <v>4458.6000000000004</v>
      </c>
      <c r="N341" s="53">
        <f t="shared" si="155"/>
        <v>5270.2</v>
      </c>
      <c r="O341" s="47">
        <f t="shared" si="155"/>
        <v>5604.76</v>
      </c>
      <c r="P341" s="47">
        <f t="shared" si="155"/>
        <v>17311</v>
      </c>
      <c r="Q341" s="44"/>
      <c r="R341" s="47">
        <f t="shared" ref="R341:W341" si="156">SUM(R318,R321:R322,R326,R335)</f>
        <v>3911.6</v>
      </c>
      <c r="S341" s="47">
        <f t="shared" si="156"/>
        <v>391.56</v>
      </c>
      <c r="T341" s="47">
        <f t="shared" si="156"/>
        <v>301.20000000000005</v>
      </c>
      <c r="U341" s="47">
        <f t="shared" si="156"/>
        <v>762.4</v>
      </c>
      <c r="V341" s="47">
        <f t="shared" si="156"/>
        <v>252</v>
      </c>
      <c r="W341" s="47">
        <f t="shared" si="156"/>
        <v>0</v>
      </c>
      <c r="X341" s="44"/>
      <c r="Y341" s="44"/>
      <c r="Z341" s="44"/>
      <c r="AA341" s="47">
        <f>SUM(AA318,AA321:AA322,AA326,AA335)</f>
        <v>6589.6999999999989</v>
      </c>
      <c r="AB341" s="57"/>
      <c r="AC341" s="57"/>
      <c r="AD341" s="57"/>
      <c r="AE341" s="57"/>
    </row>
    <row r="342" spans="1:32" s="87" customFormat="1" ht="45" hidden="1" customHeight="1" x14ac:dyDescent="0.2">
      <c r="A342" s="44"/>
      <c r="B342" s="43" t="s">
        <v>205</v>
      </c>
      <c r="C342" s="44">
        <f>SUM(C313)</f>
        <v>1</v>
      </c>
      <c r="D342" s="44"/>
      <c r="E342" s="44"/>
      <c r="F342" s="44"/>
      <c r="G342" s="44"/>
      <c r="H342" s="44">
        <f>SUM(H313)</f>
        <v>3</v>
      </c>
      <c r="I342" s="44"/>
      <c r="J342" s="44">
        <f t="shared" ref="J342:P342" si="157">SUM(J313)</f>
        <v>24</v>
      </c>
      <c r="K342" s="47">
        <f t="shared" si="157"/>
        <v>517</v>
      </c>
      <c r="L342" s="52">
        <f t="shared" si="157"/>
        <v>1014.5</v>
      </c>
      <c r="M342" s="47">
        <f t="shared" si="157"/>
        <v>1014.5</v>
      </c>
      <c r="N342" s="53">
        <f t="shared" si="157"/>
        <v>1196.5</v>
      </c>
      <c r="O342" s="47">
        <f t="shared" si="157"/>
        <v>1243.45</v>
      </c>
      <c r="P342" s="47">
        <f t="shared" si="157"/>
        <v>3713</v>
      </c>
      <c r="Q342" s="47"/>
      <c r="R342" s="47">
        <f t="shared" ref="R342:W342" si="158">SUM(R313)</f>
        <v>861.9</v>
      </c>
      <c r="S342" s="47">
        <f t="shared" si="158"/>
        <v>203.45</v>
      </c>
      <c r="T342" s="47">
        <f t="shared" si="158"/>
        <v>156.5</v>
      </c>
      <c r="U342" s="47">
        <f t="shared" si="158"/>
        <v>25.5</v>
      </c>
      <c r="V342" s="47">
        <f t="shared" si="158"/>
        <v>0</v>
      </c>
      <c r="W342" s="47">
        <f t="shared" si="158"/>
        <v>0</v>
      </c>
      <c r="X342" s="47"/>
      <c r="Y342" s="47"/>
      <c r="Z342" s="48"/>
      <c r="AA342" s="47">
        <f>SUM(AA313)</f>
        <v>1287.0999999999999</v>
      </c>
      <c r="AB342" s="44"/>
      <c r="AC342" s="44"/>
      <c r="AD342" s="44"/>
      <c r="AE342" s="44"/>
    </row>
    <row r="343" spans="1:32" s="87" customFormat="1" ht="45" hidden="1" customHeight="1" x14ac:dyDescent="0.2">
      <c r="A343" s="44"/>
      <c r="B343" s="43" t="s">
        <v>232</v>
      </c>
      <c r="C343" s="44">
        <f>SUM(C327,C328)</f>
        <v>2</v>
      </c>
      <c r="D343" s="44"/>
      <c r="E343" s="44"/>
      <c r="F343" s="44"/>
      <c r="G343" s="44"/>
      <c r="H343" s="44">
        <f>SUM(H327,H328)</f>
        <v>8</v>
      </c>
      <c r="I343" s="44"/>
      <c r="J343" s="44">
        <f t="shared" ref="J343:P343" si="159">SUM(J327,J328)</f>
        <v>159</v>
      </c>
      <c r="K343" s="47">
        <f t="shared" si="159"/>
        <v>5663.7</v>
      </c>
      <c r="L343" s="52">
        <f t="shared" si="159"/>
        <v>9865.2000000000007</v>
      </c>
      <c r="M343" s="47">
        <f t="shared" si="159"/>
        <v>10900.9</v>
      </c>
      <c r="N343" s="53">
        <f t="shared" si="159"/>
        <v>11693.4</v>
      </c>
      <c r="O343" s="47">
        <f t="shared" si="159"/>
        <v>12843.8</v>
      </c>
      <c r="P343" s="47">
        <f t="shared" si="159"/>
        <v>54077</v>
      </c>
      <c r="Q343" s="47"/>
      <c r="R343" s="47">
        <f t="shared" ref="R343:W343" si="160">SUM(R327,R328)</f>
        <v>2842</v>
      </c>
      <c r="S343" s="47">
        <f t="shared" si="160"/>
        <v>794.67000000000007</v>
      </c>
      <c r="T343" s="47">
        <f t="shared" si="160"/>
        <v>611.29999999999995</v>
      </c>
      <c r="U343" s="47">
        <f t="shared" si="160"/>
        <v>1216.9000000000001</v>
      </c>
      <c r="V343" s="47">
        <f t="shared" si="160"/>
        <v>1183.7</v>
      </c>
      <c r="W343" s="47">
        <f t="shared" si="160"/>
        <v>0</v>
      </c>
      <c r="X343" s="47"/>
      <c r="Y343" s="47"/>
      <c r="Z343" s="48"/>
      <c r="AA343" s="47">
        <f>SUM(AA327,AA328)</f>
        <v>8681.369999999999</v>
      </c>
      <c r="AB343" s="44"/>
      <c r="AC343" s="44"/>
      <c r="AD343" s="44"/>
      <c r="AE343" s="44"/>
    </row>
    <row r="344" spans="1:32" s="7" customFormat="1" ht="45" hidden="1" customHeight="1" x14ac:dyDescent="0.2">
      <c r="A344" s="44"/>
      <c r="B344" s="43" t="s">
        <v>254</v>
      </c>
      <c r="C344" s="44">
        <f>SUM(C331:C333,C329)</f>
        <v>4</v>
      </c>
      <c r="D344" s="44"/>
      <c r="E344" s="44"/>
      <c r="F344" s="44"/>
      <c r="G344" s="44"/>
      <c r="H344" s="44">
        <f>SUM(H331:H333,H329)</f>
        <v>16</v>
      </c>
      <c r="I344" s="44"/>
      <c r="J344" s="44">
        <f t="shared" ref="J344:P344" si="161">SUM(J331:J333,J329)</f>
        <v>228</v>
      </c>
      <c r="K344" s="47">
        <f t="shared" si="161"/>
        <v>8478.7000000000007</v>
      </c>
      <c r="L344" s="52">
        <f t="shared" si="161"/>
        <v>15001.7</v>
      </c>
      <c r="M344" s="47">
        <f t="shared" si="161"/>
        <v>15865.6</v>
      </c>
      <c r="N344" s="53">
        <f t="shared" si="161"/>
        <v>17075.099999999999</v>
      </c>
      <c r="O344" s="47">
        <f t="shared" si="161"/>
        <v>18279.599999999999</v>
      </c>
      <c r="P344" s="47">
        <f t="shared" si="161"/>
        <v>82153.399999999994</v>
      </c>
      <c r="Q344" s="47"/>
      <c r="R344" s="47">
        <f t="shared" ref="R344:W344" si="162">SUM(R331:R333,R329)</f>
        <v>4559.5</v>
      </c>
      <c r="S344" s="47">
        <f t="shared" si="162"/>
        <v>1658.7</v>
      </c>
      <c r="T344" s="47">
        <f t="shared" si="162"/>
        <v>1275.9000000000001</v>
      </c>
      <c r="U344" s="47">
        <f t="shared" si="162"/>
        <v>797.49999999999989</v>
      </c>
      <c r="V344" s="47">
        <f t="shared" si="162"/>
        <v>322.8</v>
      </c>
      <c r="W344" s="47">
        <f t="shared" si="162"/>
        <v>541.1</v>
      </c>
      <c r="X344" s="47"/>
      <c r="Y344" s="47"/>
      <c r="Z344" s="48"/>
      <c r="AA344" s="47">
        <f>SUM(AA331:AA333,AA329)</f>
        <v>13201.490000000002</v>
      </c>
      <c r="AB344" s="44"/>
      <c r="AC344" s="44"/>
      <c r="AD344" s="44"/>
      <c r="AE344" s="44"/>
    </row>
    <row r="345" spans="1:32" s="7" customFormat="1" ht="45" hidden="1" customHeight="1" x14ac:dyDescent="0.2">
      <c r="A345" s="44"/>
      <c r="B345" s="43" t="s">
        <v>291</v>
      </c>
      <c r="C345" s="44">
        <f>SUM(C330)</f>
        <v>1</v>
      </c>
      <c r="D345" s="44"/>
      <c r="E345" s="44"/>
      <c r="F345" s="44"/>
      <c r="G345" s="44"/>
      <c r="H345" s="44">
        <f>SUM(H330)</f>
        <v>2</v>
      </c>
      <c r="I345" s="44"/>
      <c r="J345" s="44">
        <f t="shared" ref="J345:P345" si="163">SUM(J330)</f>
        <v>16</v>
      </c>
      <c r="K345" s="47">
        <f t="shared" si="163"/>
        <v>502.9</v>
      </c>
      <c r="L345" s="52">
        <f t="shared" si="163"/>
        <v>898.7</v>
      </c>
      <c r="M345" s="47">
        <f t="shared" si="163"/>
        <v>961.7</v>
      </c>
      <c r="N345" s="53">
        <f t="shared" si="163"/>
        <v>1071.2</v>
      </c>
      <c r="O345" s="47">
        <f t="shared" si="163"/>
        <v>1159.19</v>
      </c>
      <c r="P345" s="47">
        <f t="shared" si="163"/>
        <v>3571</v>
      </c>
      <c r="Q345" s="47"/>
      <c r="R345" s="47">
        <f t="shared" ref="R345:W345" si="164">SUM(R330)</f>
        <v>787.8</v>
      </c>
      <c r="S345" s="47">
        <f t="shared" si="164"/>
        <v>108.29</v>
      </c>
      <c r="T345" s="47">
        <f t="shared" si="164"/>
        <v>83.3</v>
      </c>
      <c r="U345" s="47">
        <f t="shared" si="164"/>
        <v>89.2</v>
      </c>
      <c r="V345" s="47">
        <f t="shared" si="164"/>
        <v>63</v>
      </c>
      <c r="W345" s="47">
        <f t="shared" si="164"/>
        <v>0</v>
      </c>
      <c r="X345" s="47"/>
      <c r="Y345" s="47"/>
      <c r="Z345" s="48"/>
      <c r="AA345" s="47">
        <f>SUM(AA330)</f>
        <v>1097.0999999999999</v>
      </c>
      <c r="AB345" s="44"/>
      <c r="AC345" s="44"/>
      <c r="AD345" s="44"/>
      <c r="AE345" s="44"/>
    </row>
    <row r="346" spans="1:32" s="7" customFormat="1" ht="45" hidden="1" customHeight="1" x14ac:dyDescent="0.2">
      <c r="A346" s="44"/>
      <c r="B346" s="43" t="s">
        <v>292</v>
      </c>
      <c r="C346" s="44">
        <f>SUM(C334,C319)</f>
        <v>2</v>
      </c>
      <c r="D346" s="44"/>
      <c r="E346" s="44"/>
      <c r="F346" s="44"/>
      <c r="G346" s="44"/>
      <c r="H346" s="44">
        <f>SUM(H334,H319)</f>
        <v>6</v>
      </c>
      <c r="I346" s="44"/>
      <c r="J346" s="44">
        <f t="shared" ref="J346:P346" si="165">SUM(J334,J319)</f>
        <v>112</v>
      </c>
      <c r="K346" s="47">
        <f t="shared" si="165"/>
        <v>2574.1999999999998</v>
      </c>
      <c r="L346" s="52">
        <f t="shared" si="165"/>
        <v>5008.8999999999996</v>
      </c>
      <c r="M346" s="47">
        <f t="shared" si="165"/>
        <v>5333.7000000000007</v>
      </c>
      <c r="N346" s="53">
        <f t="shared" si="165"/>
        <v>5846.9</v>
      </c>
      <c r="O346" s="47">
        <f t="shared" si="165"/>
        <v>8088.9</v>
      </c>
      <c r="P346" s="47">
        <f t="shared" si="165"/>
        <v>36765</v>
      </c>
      <c r="Q346" s="47"/>
      <c r="R346" s="47">
        <f t="shared" ref="R346:W346" si="166">SUM(R334,R319)</f>
        <v>1132.7</v>
      </c>
      <c r="S346" s="47">
        <f t="shared" si="166"/>
        <v>768.95</v>
      </c>
      <c r="T346" s="47">
        <f t="shared" si="166"/>
        <v>591.5</v>
      </c>
      <c r="U346" s="47">
        <f t="shared" si="166"/>
        <v>246.5</v>
      </c>
      <c r="V346" s="47">
        <f t="shared" si="166"/>
        <v>324.8</v>
      </c>
      <c r="W346" s="47">
        <f t="shared" si="166"/>
        <v>0</v>
      </c>
      <c r="X346" s="47"/>
      <c r="Y346" s="47"/>
      <c r="Z346" s="48"/>
      <c r="AA346" s="47">
        <f>SUM(AA334,AA319)</f>
        <v>1045.2</v>
      </c>
      <c r="AB346" s="44"/>
      <c r="AC346" s="44"/>
      <c r="AD346" s="44"/>
      <c r="AE346" s="44"/>
    </row>
    <row r="347" spans="1:32" s="7" customFormat="1" ht="45" hidden="1" customHeight="1" x14ac:dyDescent="0.2">
      <c r="A347" s="44"/>
      <c r="B347" s="43" t="s">
        <v>293</v>
      </c>
      <c r="C347" s="44">
        <f>SUM(C324,C325,C317,C311)</f>
        <v>4</v>
      </c>
      <c r="D347" s="44"/>
      <c r="E347" s="44"/>
      <c r="F347" s="44"/>
      <c r="G347" s="44"/>
      <c r="H347" s="44">
        <f>SUM(H324,H325,H317,H311)</f>
        <v>10</v>
      </c>
      <c r="I347" s="44"/>
      <c r="J347" s="44">
        <f t="shared" ref="J347:P347" si="167">SUM(J324,J325,J317,J311)</f>
        <v>80</v>
      </c>
      <c r="K347" s="47">
        <f t="shared" si="167"/>
        <v>2042.6999999999998</v>
      </c>
      <c r="L347" s="52">
        <f t="shared" si="167"/>
        <v>3822.2999999999997</v>
      </c>
      <c r="M347" s="47">
        <f t="shared" si="167"/>
        <v>3948.2999999999997</v>
      </c>
      <c r="N347" s="53">
        <f t="shared" si="167"/>
        <v>4515.3999999999996</v>
      </c>
      <c r="O347" s="47">
        <f t="shared" si="167"/>
        <v>4770.97</v>
      </c>
      <c r="P347" s="47">
        <f t="shared" si="167"/>
        <v>14331</v>
      </c>
      <c r="Q347" s="44"/>
      <c r="R347" s="47">
        <f t="shared" ref="R347:W347" si="168">SUM(R324,R325,R317,R311)</f>
        <v>3145</v>
      </c>
      <c r="S347" s="47">
        <f t="shared" si="168"/>
        <v>561.47</v>
      </c>
      <c r="T347" s="47">
        <f t="shared" si="168"/>
        <v>431.9</v>
      </c>
      <c r="U347" s="47">
        <f t="shared" si="168"/>
        <v>261.2</v>
      </c>
      <c r="V347" s="47">
        <f t="shared" si="168"/>
        <v>126</v>
      </c>
      <c r="W347" s="47">
        <f t="shared" si="168"/>
        <v>0</v>
      </c>
      <c r="X347" s="44"/>
      <c r="Y347" s="44"/>
      <c r="Z347" s="44"/>
      <c r="AA347" s="47">
        <f>SUM(AA324,AA325,AA317,AA311)</f>
        <v>4954.2</v>
      </c>
      <c r="AB347" s="57"/>
      <c r="AC347" s="57"/>
      <c r="AD347" s="57"/>
      <c r="AE347" s="57"/>
      <c r="AF347" s="32"/>
    </row>
    <row r="348" spans="1:32" s="7" customFormat="1" ht="45" customHeight="1" outlineLevel="1" x14ac:dyDescent="0.2">
      <c r="A348" s="20">
        <v>120</v>
      </c>
      <c r="B348" s="21" t="s">
        <v>294</v>
      </c>
      <c r="C348" s="20">
        <v>1</v>
      </c>
      <c r="D348" s="20">
        <v>62</v>
      </c>
      <c r="E348" s="20">
        <v>1989</v>
      </c>
      <c r="F348" s="22" t="s">
        <v>35</v>
      </c>
      <c r="G348" s="20" t="s">
        <v>36</v>
      </c>
      <c r="H348" s="20">
        <v>2</v>
      </c>
      <c r="I348" s="20">
        <v>2</v>
      </c>
      <c r="J348" s="20">
        <v>16</v>
      </c>
      <c r="K348" s="28">
        <v>499.1</v>
      </c>
      <c r="L348" s="39">
        <v>895.5</v>
      </c>
      <c r="M348" s="28">
        <v>927.9</v>
      </c>
      <c r="N348" s="59">
        <f t="shared" ref="N348:N377" si="169">L348+T348+U348</f>
        <v>1071.2</v>
      </c>
      <c r="O348" s="28">
        <v>1103.4000000000001</v>
      </c>
      <c r="P348" s="42">
        <v>3526</v>
      </c>
      <c r="Q348" s="28" t="s">
        <v>37</v>
      </c>
      <c r="R348" s="28">
        <v>812.8</v>
      </c>
      <c r="S348" s="28">
        <f>T348*1.3</f>
        <v>91.13</v>
      </c>
      <c r="T348" s="28">
        <v>70.099999999999994</v>
      </c>
      <c r="U348" s="28">
        <v>105.6</v>
      </c>
      <c r="V348" s="28">
        <v>63</v>
      </c>
      <c r="W348" s="28">
        <v>0</v>
      </c>
      <c r="X348" s="10" t="s">
        <v>188</v>
      </c>
      <c r="Y348" s="42">
        <v>64</v>
      </c>
      <c r="Z348" s="30" t="s">
        <v>214</v>
      </c>
      <c r="AA348" s="42">
        <v>1493.5</v>
      </c>
      <c r="AB348" s="31" t="s">
        <v>40</v>
      </c>
      <c r="AC348" s="10" t="s">
        <v>54</v>
      </c>
      <c r="AD348" s="10" t="s">
        <v>189</v>
      </c>
      <c r="AE348" s="10" t="s">
        <v>51</v>
      </c>
      <c r="AF348" s="222">
        <v>1</v>
      </c>
    </row>
    <row r="349" spans="1:32" s="7" customFormat="1" ht="45" hidden="1" customHeight="1" outlineLevel="1" x14ac:dyDescent="0.2">
      <c r="A349" s="20">
        <v>2</v>
      </c>
      <c r="B349" s="21" t="s">
        <v>294</v>
      </c>
      <c r="C349" s="20">
        <v>1</v>
      </c>
      <c r="D349" s="20">
        <v>63</v>
      </c>
      <c r="E349" s="20">
        <v>1989</v>
      </c>
      <c r="F349" s="22" t="s">
        <v>35</v>
      </c>
      <c r="G349" s="20" t="s">
        <v>36</v>
      </c>
      <c r="H349" s="20">
        <v>2</v>
      </c>
      <c r="I349" s="20">
        <v>2</v>
      </c>
      <c r="J349" s="20">
        <v>16</v>
      </c>
      <c r="K349" s="28">
        <v>504.3</v>
      </c>
      <c r="L349" s="39">
        <v>902.1</v>
      </c>
      <c r="M349" s="28">
        <v>965.1</v>
      </c>
      <c r="N349" s="59">
        <f t="shared" si="169"/>
        <v>1074.3000000000002</v>
      </c>
      <c r="O349" s="28">
        <v>1158.06</v>
      </c>
      <c r="P349" s="42">
        <v>3503</v>
      </c>
      <c r="Q349" s="28" t="s">
        <v>37</v>
      </c>
      <c r="R349" s="28">
        <v>701.7</v>
      </c>
      <c r="S349" s="28">
        <v>89.96</v>
      </c>
      <c r="T349" s="28">
        <v>69.2</v>
      </c>
      <c r="U349" s="28">
        <v>103</v>
      </c>
      <c r="V349" s="28">
        <v>63</v>
      </c>
      <c r="W349" s="28">
        <v>0</v>
      </c>
      <c r="X349" s="10" t="s">
        <v>38</v>
      </c>
      <c r="Y349" s="42">
        <v>36</v>
      </c>
      <c r="Z349" s="30" t="s">
        <v>295</v>
      </c>
      <c r="AA349" s="42">
        <v>987.2</v>
      </c>
      <c r="AB349" s="31" t="s">
        <v>40</v>
      </c>
      <c r="AC349" s="10" t="s">
        <v>41</v>
      </c>
      <c r="AD349" s="10"/>
      <c r="AE349" s="10" t="s">
        <v>42</v>
      </c>
      <c r="AF349" s="32"/>
    </row>
    <row r="350" spans="1:32" s="7" customFormat="1" ht="45" hidden="1" customHeight="1" outlineLevel="1" x14ac:dyDescent="0.2">
      <c r="A350" s="20">
        <v>3</v>
      </c>
      <c r="B350" s="21" t="s">
        <v>294</v>
      </c>
      <c r="C350" s="20">
        <v>1</v>
      </c>
      <c r="D350" s="20">
        <v>64</v>
      </c>
      <c r="E350" s="20">
        <v>1989</v>
      </c>
      <c r="F350" s="22" t="s">
        <v>35</v>
      </c>
      <c r="G350" s="20" t="s">
        <v>36</v>
      </c>
      <c r="H350" s="20">
        <v>2</v>
      </c>
      <c r="I350" s="20">
        <v>2</v>
      </c>
      <c r="J350" s="20">
        <v>16</v>
      </c>
      <c r="K350" s="28">
        <v>485.9</v>
      </c>
      <c r="L350" s="39">
        <v>894.2</v>
      </c>
      <c r="M350" s="28">
        <v>957.2</v>
      </c>
      <c r="N350" s="59">
        <f t="shared" si="169"/>
        <v>1072</v>
      </c>
      <c r="O350" s="28">
        <v>1155.8</v>
      </c>
      <c r="P350" s="42">
        <v>3570</v>
      </c>
      <c r="Q350" s="28" t="s">
        <v>37</v>
      </c>
      <c r="R350" s="28">
        <v>833.7</v>
      </c>
      <c r="S350" s="28">
        <v>90.2</v>
      </c>
      <c r="T350" s="28">
        <v>69.400000000000006</v>
      </c>
      <c r="U350" s="28">
        <v>108.4</v>
      </c>
      <c r="V350" s="28">
        <v>63</v>
      </c>
      <c r="W350" s="28">
        <v>0</v>
      </c>
      <c r="X350" s="10" t="s">
        <v>52</v>
      </c>
      <c r="Y350" s="42">
        <v>30</v>
      </c>
      <c r="Z350" s="30" t="s">
        <v>295</v>
      </c>
      <c r="AA350" s="42">
        <v>964.6</v>
      </c>
      <c r="AB350" s="31" t="s">
        <v>40</v>
      </c>
      <c r="AC350" s="10" t="s">
        <v>54</v>
      </c>
      <c r="AD350" s="10" t="s">
        <v>54</v>
      </c>
      <c r="AE350" s="10" t="s">
        <v>42</v>
      </c>
      <c r="AF350" s="32"/>
    </row>
    <row r="351" spans="1:32" s="7" customFormat="1" ht="45" hidden="1" customHeight="1" outlineLevel="1" x14ac:dyDescent="0.2">
      <c r="A351" s="20">
        <v>4</v>
      </c>
      <c r="B351" s="21" t="s">
        <v>294</v>
      </c>
      <c r="C351" s="20">
        <v>1</v>
      </c>
      <c r="D351" s="20">
        <v>65</v>
      </c>
      <c r="E351" s="20">
        <v>1989</v>
      </c>
      <c r="F351" s="22" t="s">
        <v>35</v>
      </c>
      <c r="G351" s="20" t="s">
        <v>36</v>
      </c>
      <c r="H351" s="20">
        <v>2</v>
      </c>
      <c r="I351" s="20">
        <v>2</v>
      </c>
      <c r="J351" s="20">
        <v>16</v>
      </c>
      <c r="K351" s="28">
        <v>495.9</v>
      </c>
      <c r="L351" s="39">
        <v>892.8</v>
      </c>
      <c r="M351" s="28">
        <v>955.8</v>
      </c>
      <c r="N351" s="59">
        <f t="shared" si="169"/>
        <v>1066.3</v>
      </c>
      <c r="O351" s="28">
        <v>1150.0899999999999</v>
      </c>
      <c r="P351" s="42">
        <v>3562</v>
      </c>
      <c r="Q351" s="28" t="s">
        <v>37</v>
      </c>
      <c r="R351" s="28">
        <v>831.9</v>
      </c>
      <c r="S351" s="28">
        <v>90.09</v>
      </c>
      <c r="T351" s="28">
        <v>69.3</v>
      </c>
      <c r="U351" s="28">
        <v>104.2</v>
      </c>
      <c r="V351" s="28">
        <v>63</v>
      </c>
      <c r="W351" s="28">
        <v>0</v>
      </c>
      <c r="X351" s="10" t="s">
        <v>188</v>
      </c>
      <c r="Y351" s="42">
        <v>38</v>
      </c>
      <c r="Z351" s="30" t="s">
        <v>295</v>
      </c>
      <c r="AA351" s="42">
        <v>1016.7</v>
      </c>
      <c r="AB351" s="31" t="s">
        <v>40</v>
      </c>
      <c r="AC351" s="10" t="s">
        <v>54</v>
      </c>
      <c r="AD351" s="10" t="s">
        <v>189</v>
      </c>
      <c r="AE351" s="10" t="s">
        <v>42</v>
      </c>
      <c r="AF351" s="32"/>
    </row>
    <row r="352" spans="1:32" s="7" customFormat="1" ht="45" hidden="1" customHeight="1" outlineLevel="1" x14ac:dyDescent="0.2">
      <c r="A352" s="20">
        <v>5</v>
      </c>
      <c r="B352" s="21" t="s">
        <v>294</v>
      </c>
      <c r="C352" s="20">
        <v>1</v>
      </c>
      <c r="D352" s="20">
        <v>66</v>
      </c>
      <c r="E352" s="20">
        <v>1989</v>
      </c>
      <c r="F352" s="22" t="s">
        <v>35</v>
      </c>
      <c r="G352" s="20" t="s">
        <v>36</v>
      </c>
      <c r="H352" s="20">
        <v>2</v>
      </c>
      <c r="I352" s="20">
        <v>2</v>
      </c>
      <c r="J352" s="20">
        <v>16</v>
      </c>
      <c r="K352" s="28">
        <v>497.4</v>
      </c>
      <c r="L352" s="39">
        <v>891.4</v>
      </c>
      <c r="M352" s="28">
        <v>954.4</v>
      </c>
      <c r="N352" s="59">
        <f t="shared" si="169"/>
        <v>1069</v>
      </c>
      <c r="O352" s="28">
        <v>1153.1199999999999</v>
      </c>
      <c r="P352" s="42">
        <v>3573</v>
      </c>
      <c r="Q352" s="28" t="s">
        <v>37</v>
      </c>
      <c r="R352" s="28">
        <v>787.4</v>
      </c>
      <c r="S352" s="28">
        <v>91.52</v>
      </c>
      <c r="T352" s="28">
        <v>70.400000000000006</v>
      </c>
      <c r="U352" s="28">
        <v>107.2</v>
      </c>
      <c r="V352" s="28">
        <v>63</v>
      </c>
      <c r="W352" s="28">
        <v>0</v>
      </c>
      <c r="X352" s="10" t="s">
        <v>77</v>
      </c>
      <c r="Y352" s="42">
        <v>28</v>
      </c>
      <c r="Z352" s="30" t="s">
        <v>295</v>
      </c>
      <c r="AA352" s="42">
        <v>1144.8</v>
      </c>
      <c r="AB352" s="31" t="s">
        <v>40</v>
      </c>
      <c r="AC352" s="10" t="s">
        <v>72</v>
      </c>
      <c r="AD352" s="10" t="s">
        <v>54</v>
      </c>
      <c r="AE352" s="10" t="s">
        <v>42</v>
      </c>
      <c r="AF352" s="32"/>
    </row>
    <row r="353" spans="1:32" s="7" customFormat="1" ht="45" hidden="1" customHeight="1" outlineLevel="1" x14ac:dyDescent="0.2">
      <c r="A353" s="20">
        <v>6</v>
      </c>
      <c r="B353" s="21" t="s">
        <v>294</v>
      </c>
      <c r="C353" s="20">
        <v>1</v>
      </c>
      <c r="D353" s="20">
        <v>68</v>
      </c>
      <c r="E353" s="20">
        <v>1989</v>
      </c>
      <c r="F353" s="22" t="s">
        <v>35</v>
      </c>
      <c r="G353" s="20" t="s">
        <v>36</v>
      </c>
      <c r="H353" s="20">
        <v>2</v>
      </c>
      <c r="I353" s="20">
        <v>2</v>
      </c>
      <c r="J353" s="20">
        <v>16</v>
      </c>
      <c r="K353" s="28">
        <v>505.5</v>
      </c>
      <c r="L353" s="39">
        <v>903.4</v>
      </c>
      <c r="M353" s="28">
        <v>966.4</v>
      </c>
      <c r="N353" s="59">
        <f t="shared" si="169"/>
        <v>1079.0999999999999</v>
      </c>
      <c r="O353" s="28">
        <v>1163.1300000000001</v>
      </c>
      <c r="P353" s="42">
        <v>3503</v>
      </c>
      <c r="Q353" s="28" t="s">
        <v>37</v>
      </c>
      <c r="R353" s="28">
        <v>806.8</v>
      </c>
      <c r="S353" s="28">
        <v>91.13</v>
      </c>
      <c r="T353" s="28">
        <v>70.099999999999994</v>
      </c>
      <c r="U353" s="28">
        <v>105.6</v>
      </c>
      <c r="V353" s="28">
        <v>63</v>
      </c>
      <c r="W353" s="28">
        <v>0</v>
      </c>
      <c r="X353" s="10" t="s">
        <v>38</v>
      </c>
      <c r="Y353" s="42">
        <v>35</v>
      </c>
      <c r="Z353" s="30" t="s">
        <v>295</v>
      </c>
      <c r="AA353" s="42">
        <v>935.9</v>
      </c>
      <c r="AB353" s="31" t="s">
        <v>40</v>
      </c>
      <c r="AC353" s="10" t="s">
        <v>41</v>
      </c>
      <c r="AD353" s="10"/>
      <c r="AE353" s="10" t="s">
        <v>42</v>
      </c>
      <c r="AF353" s="32"/>
    </row>
    <row r="354" spans="1:32" s="7" customFormat="1" ht="45" hidden="1" customHeight="1" outlineLevel="1" x14ac:dyDescent="0.2">
      <c r="A354" s="20">
        <v>7</v>
      </c>
      <c r="B354" s="21" t="s">
        <v>294</v>
      </c>
      <c r="C354" s="20">
        <v>1</v>
      </c>
      <c r="D354" s="20">
        <v>69</v>
      </c>
      <c r="E354" s="20">
        <v>1990</v>
      </c>
      <c r="F354" s="22" t="s">
        <v>35</v>
      </c>
      <c r="G354" s="20" t="s">
        <v>36</v>
      </c>
      <c r="H354" s="20">
        <v>2</v>
      </c>
      <c r="I354" s="20">
        <v>2</v>
      </c>
      <c r="J354" s="20">
        <v>16</v>
      </c>
      <c r="K354" s="28">
        <v>504</v>
      </c>
      <c r="L354" s="39">
        <v>902</v>
      </c>
      <c r="M354" s="28">
        <v>965</v>
      </c>
      <c r="N354" s="59">
        <f t="shared" si="169"/>
        <v>1078.2</v>
      </c>
      <c r="O354" s="28">
        <v>1162.26</v>
      </c>
      <c r="P354" s="42">
        <v>3623</v>
      </c>
      <c r="Q354" s="28" t="s">
        <v>37</v>
      </c>
      <c r="R354" s="28">
        <v>846.8</v>
      </c>
      <c r="S354" s="28">
        <v>91.26</v>
      </c>
      <c r="T354" s="28">
        <v>70.2</v>
      </c>
      <c r="U354" s="28">
        <v>106</v>
      </c>
      <c r="V354" s="28">
        <v>63</v>
      </c>
      <c r="W354" s="28">
        <v>0</v>
      </c>
      <c r="X354" s="10" t="s">
        <v>52</v>
      </c>
      <c r="Y354" s="42">
        <v>35</v>
      </c>
      <c r="Z354" s="30" t="s">
        <v>295</v>
      </c>
      <c r="AA354" s="42">
        <v>830.8</v>
      </c>
      <c r="AB354" s="31" t="s">
        <v>40</v>
      </c>
      <c r="AC354" s="10" t="s">
        <v>54</v>
      </c>
      <c r="AD354" s="10" t="s">
        <v>54</v>
      </c>
      <c r="AE354" s="10" t="s">
        <v>42</v>
      </c>
    </row>
    <row r="355" spans="1:32" s="7" customFormat="1" ht="45" hidden="1" customHeight="1" outlineLevel="1" x14ac:dyDescent="0.2">
      <c r="A355" s="20">
        <v>8</v>
      </c>
      <c r="B355" s="21" t="s">
        <v>294</v>
      </c>
      <c r="C355" s="20">
        <v>1</v>
      </c>
      <c r="D355" s="20">
        <v>70</v>
      </c>
      <c r="E355" s="20">
        <v>1990</v>
      </c>
      <c r="F355" s="22" t="s">
        <v>35</v>
      </c>
      <c r="G355" s="20" t="s">
        <v>36</v>
      </c>
      <c r="H355" s="20">
        <v>2</v>
      </c>
      <c r="I355" s="20">
        <v>2</v>
      </c>
      <c r="J355" s="20">
        <v>16</v>
      </c>
      <c r="K355" s="28">
        <v>497.6</v>
      </c>
      <c r="L355" s="39">
        <v>893.3</v>
      </c>
      <c r="M355" s="28">
        <v>956.3</v>
      </c>
      <c r="N355" s="59">
        <f t="shared" si="169"/>
        <v>1067.5</v>
      </c>
      <c r="O355" s="28">
        <v>1151.3499999999999</v>
      </c>
      <c r="P355" s="42">
        <v>3530</v>
      </c>
      <c r="Q355" s="28" t="s">
        <v>37</v>
      </c>
      <c r="R355" s="28">
        <v>813</v>
      </c>
      <c r="S355" s="28">
        <v>90.35</v>
      </c>
      <c r="T355" s="28">
        <v>69.5</v>
      </c>
      <c r="U355" s="28">
        <v>104.7</v>
      </c>
      <c r="V355" s="28">
        <v>63</v>
      </c>
      <c r="W355" s="28">
        <v>0</v>
      </c>
      <c r="X355" s="10" t="s">
        <v>52</v>
      </c>
      <c r="Y355" s="42">
        <v>35</v>
      </c>
      <c r="Z355" s="30" t="s">
        <v>295</v>
      </c>
      <c r="AA355" s="42">
        <v>1424.7</v>
      </c>
      <c r="AB355" s="31" t="s">
        <v>40</v>
      </c>
      <c r="AC355" s="10" t="s">
        <v>54</v>
      </c>
      <c r="AD355" s="10" t="s">
        <v>54</v>
      </c>
      <c r="AE355" s="10" t="s">
        <v>42</v>
      </c>
    </row>
    <row r="356" spans="1:32" s="7" customFormat="1" ht="45" customHeight="1" outlineLevel="1" x14ac:dyDescent="0.2">
      <c r="A356" s="20">
        <v>121</v>
      </c>
      <c r="B356" s="21" t="s">
        <v>294</v>
      </c>
      <c r="C356" s="20">
        <v>1</v>
      </c>
      <c r="D356" s="20">
        <v>71</v>
      </c>
      <c r="E356" s="20">
        <v>2001</v>
      </c>
      <c r="F356" s="22" t="s">
        <v>95</v>
      </c>
      <c r="G356" s="20" t="s">
        <v>96</v>
      </c>
      <c r="H356" s="20">
        <v>2</v>
      </c>
      <c r="I356" s="20">
        <v>2</v>
      </c>
      <c r="J356" s="20">
        <v>26</v>
      </c>
      <c r="K356" s="28">
        <v>388.9</v>
      </c>
      <c r="L356" s="39">
        <v>763.8</v>
      </c>
      <c r="M356" s="28">
        <v>796.6</v>
      </c>
      <c r="N356" s="59">
        <f t="shared" si="169"/>
        <v>941.9</v>
      </c>
      <c r="O356" s="28">
        <v>974.7</v>
      </c>
      <c r="P356" s="42">
        <v>5028</v>
      </c>
      <c r="Q356" s="28" t="s">
        <v>78</v>
      </c>
      <c r="R356" s="28">
        <v>797</v>
      </c>
      <c r="S356" s="28">
        <v>85.9</v>
      </c>
      <c r="T356" s="28">
        <v>66.099999999999994</v>
      </c>
      <c r="U356" s="28">
        <v>112</v>
      </c>
      <c r="V356" s="28">
        <v>98.8</v>
      </c>
      <c r="W356" s="28">
        <v>0</v>
      </c>
      <c r="X356" s="10" t="s">
        <v>188</v>
      </c>
      <c r="Y356" s="42">
        <v>7</v>
      </c>
      <c r="Z356" s="30" t="s">
        <v>283</v>
      </c>
      <c r="AA356" s="42">
        <v>618</v>
      </c>
      <c r="AB356" s="31" t="s">
        <v>40</v>
      </c>
      <c r="AC356" s="10" t="s">
        <v>63</v>
      </c>
      <c r="AD356" s="10"/>
      <c r="AE356" s="10" t="s">
        <v>51</v>
      </c>
      <c r="AF356" s="222">
        <v>1</v>
      </c>
    </row>
    <row r="357" spans="1:32" s="7" customFormat="1" ht="45" customHeight="1" outlineLevel="1" x14ac:dyDescent="0.2">
      <c r="A357" s="20">
        <v>122</v>
      </c>
      <c r="B357" s="21" t="s">
        <v>294</v>
      </c>
      <c r="C357" s="20">
        <v>1</v>
      </c>
      <c r="D357" s="20">
        <v>72</v>
      </c>
      <c r="E357" s="20">
        <v>2001</v>
      </c>
      <c r="F357" s="22" t="s">
        <v>95</v>
      </c>
      <c r="G357" s="20" t="s">
        <v>96</v>
      </c>
      <c r="H357" s="20">
        <v>2</v>
      </c>
      <c r="I357" s="20">
        <v>2</v>
      </c>
      <c r="J357" s="20">
        <v>26</v>
      </c>
      <c r="K357" s="28">
        <v>392.9</v>
      </c>
      <c r="L357" s="39">
        <v>757.4</v>
      </c>
      <c r="M357" s="28">
        <v>800.4</v>
      </c>
      <c r="N357" s="59">
        <f t="shared" si="169"/>
        <v>935.5</v>
      </c>
      <c r="O357" s="28">
        <v>978.5</v>
      </c>
      <c r="P357" s="42">
        <v>5028</v>
      </c>
      <c r="Q357" s="28" t="s">
        <v>78</v>
      </c>
      <c r="R357" s="28">
        <v>797</v>
      </c>
      <c r="S357" s="28">
        <v>84</v>
      </c>
      <c r="T357" s="28">
        <v>64.599999999999994</v>
      </c>
      <c r="U357" s="28">
        <v>113.5</v>
      </c>
      <c r="V357" s="28">
        <v>98.8</v>
      </c>
      <c r="W357" s="28">
        <v>0</v>
      </c>
      <c r="X357" s="10" t="s">
        <v>188</v>
      </c>
      <c r="Y357" s="42">
        <v>6</v>
      </c>
      <c r="Z357" s="30" t="s">
        <v>283</v>
      </c>
      <c r="AA357" s="42">
        <v>845</v>
      </c>
      <c r="AB357" s="31" t="s">
        <v>40</v>
      </c>
      <c r="AC357" s="10" t="s">
        <v>63</v>
      </c>
      <c r="AD357" s="10"/>
      <c r="AE357" s="10" t="s">
        <v>51</v>
      </c>
      <c r="AF357" s="222">
        <v>1</v>
      </c>
    </row>
    <row r="358" spans="1:32" s="7" customFormat="1" ht="45" hidden="1" customHeight="1" outlineLevel="1" x14ac:dyDescent="0.2">
      <c r="A358" s="20">
        <v>11</v>
      </c>
      <c r="B358" s="21" t="s">
        <v>294</v>
      </c>
      <c r="C358" s="20">
        <v>1</v>
      </c>
      <c r="D358" s="20">
        <v>73</v>
      </c>
      <c r="E358" s="20">
        <v>1990</v>
      </c>
      <c r="F358" s="22" t="s">
        <v>35</v>
      </c>
      <c r="G358" s="20" t="s">
        <v>36</v>
      </c>
      <c r="H358" s="20">
        <v>2</v>
      </c>
      <c r="I358" s="20">
        <v>2</v>
      </c>
      <c r="J358" s="20">
        <v>16</v>
      </c>
      <c r="K358" s="28">
        <v>502.4</v>
      </c>
      <c r="L358" s="39">
        <v>898.5</v>
      </c>
      <c r="M358" s="28">
        <v>961.5</v>
      </c>
      <c r="N358" s="59">
        <f t="shared" si="169"/>
        <v>1073.7</v>
      </c>
      <c r="O358" s="28">
        <v>1157.7</v>
      </c>
      <c r="P358" s="42">
        <v>3600</v>
      </c>
      <c r="Q358" s="28" t="s">
        <v>37</v>
      </c>
      <c r="R358" s="28">
        <v>793.6</v>
      </c>
      <c r="S358" s="28">
        <v>91</v>
      </c>
      <c r="T358" s="28">
        <v>70</v>
      </c>
      <c r="U358" s="28">
        <v>105.2</v>
      </c>
      <c r="V358" s="28">
        <v>63</v>
      </c>
      <c r="W358" s="28">
        <v>0</v>
      </c>
      <c r="X358" s="10" t="s">
        <v>38</v>
      </c>
      <c r="Y358" s="42">
        <v>36</v>
      </c>
      <c r="Z358" s="30" t="s">
        <v>295</v>
      </c>
      <c r="AA358" s="42">
        <v>1472.6</v>
      </c>
      <c r="AB358" s="31" t="s">
        <v>40</v>
      </c>
      <c r="AC358" s="10" t="s">
        <v>41</v>
      </c>
      <c r="AD358" s="10"/>
      <c r="AE358" s="10" t="s">
        <v>42</v>
      </c>
    </row>
    <row r="359" spans="1:32" s="7" customFormat="1" ht="45" hidden="1" customHeight="1" outlineLevel="1" x14ac:dyDescent="0.2">
      <c r="A359" s="20">
        <v>12</v>
      </c>
      <c r="B359" s="21" t="s">
        <v>294</v>
      </c>
      <c r="C359" s="20">
        <v>1</v>
      </c>
      <c r="D359" s="20">
        <v>75</v>
      </c>
      <c r="E359" s="20">
        <v>1989</v>
      </c>
      <c r="F359" s="22" t="s">
        <v>35</v>
      </c>
      <c r="G359" s="20" t="s">
        <v>36</v>
      </c>
      <c r="H359" s="20">
        <v>2</v>
      </c>
      <c r="I359" s="20">
        <v>2</v>
      </c>
      <c r="J359" s="20">
        <v>16</v>
      </c>
      <c r="K359" s="28">
        <v>503.3</v>
      </c>
      <c r="L359" s="39">
        <v>899</v>
      </c>
      <c r="M359" s="28">
        <v>962</v>
      </c>
      <c r="N359" s="59">
        <f t="shared" si="169"/>
        <v>1074.2</v>
      </c>
      <c r="O359" s="28">
        <v>1158.23</v>
      </c>
      <c r="P359" s="42">
        <v>3602</v>
      </c>
      <c r="Q359" s="28" t="s">
        <v>37</v>
      </c>
      <c r="R359" s="28">
        <v>841.1</v>
      </c>
      <c r="S359" s="28">
        <v>91.13</v>
      </c>
      <c r="T359" s="28">
        <v>70.099999999999994</v>
      </c>
      <c r="U359" s="28">
        <v>105.1</v>
      </c>
      <c r="V359" s="28">
        <v>63</v>
      </c>
      <c r="W359" s="28">
        <v>0</v>
      </c>
      <c r="X359" s="10" t="s">
        <v>38</v>
      </c>
      <c r="Y359" s="42">
        <v>37</v>
      </c>
      <c r="Z359" s="30" t="s">
        <v>295</v>
      </c>
      <c r="AA359" s="42">
        <v>1429.6</v>
      </c>
      <c r="AB359" s="31" t="s">
        <v>40</v>
      </c>
      <c r="AC359" s="10" t="s">
        <v>41</v>
      </c>
      <c r="AD359" s="10"/>
      <c r="AE359" s="10" t="s">
        <v>42</v>
      </c>
      <c r="AF359" s="32"/>
    </row>
    <row r="360" spans="1:32" s="7" customFormat="1" ht="45" customHeight="1" outlineLevel="1" x14ac:dyDescent="0.2">
      <c r="A360" s="20">
        <v>123</v>
      </c>
      <c r="B360" s="21" t="s">
        <v>296</v>
      </c>
      <c r="C360" s="20">
        <v>1</v>
      </c>
      <c r="D360" s="20">
        <v>76</v>
      </c>
      <c r="E360" s="20">
        <v>1995</v>
      </c>
      <c r="F360" s="22" t="s">
        <v>95</v>
      </c>
      <c r="G360" s="20" t="s">
        <v>96</v>
      </c>
      <c r="H360" s="20">
        <v>3</v>
      </c>
      <c r="I360" s="20">
        <v>4</v>
      </c>
      <c r="J360" s="20">
        <v>36</v>
      </c>
      <c r="K360" s="28">
        <v>1191.9000000000001</v>
      </c>
      <c r="L360" s="39">
        <v>1980.2</v>
      </c>
      <c r="M360" s="28">
        <v>2194.9</v>
      </c>
      <c r="N360" s="59">
        <f t="shared" si="169"/>
        <v>2304.1999999999998</v>
      </c>
      <c r="O360" s="28">
        <v>2563.4</v>
      </c>
      <c r="P360" s="42">
        <v>10260</v>
      </c>
      <c r="Q360" s="28" t="s">
        <v>37</v>
      </c>
      <c r="R360" s="28">
        <v>871.6</v>
      </c>
      <c r="S360" s="28">
        <v>192.9</v>
      </c>
      <c r="T360" s="28">
        <v>148.4</v>
      </c>
      <c r="U360" s="28">
        <v>175.6</v>
      </c>
      <c r="V360" s="28">
        <v>214.7</v>
      </c>
      <c r="W360" s="28">
        <v>0</v>
      </c>
      <c r="X360" s="10" t="s">
        <v>52</v>
      </c>
      <c r="Y360" s="42">
        <v>7</v>
      </c>
      <c r="Z360" s="30" t="s">
        <v>283</v>
      </c>
      <c r="AA360" s="42">
        <v>1742.58</v>
      </c>
      <c r="AB360" s="31" t="s">
        <v>40</v>
      </c>
      <c r="AC360" s="10" t="s">
        <v>63</v>
      </c>
      <c r="AD360" s="10"/>
      <c r="AE360" s="10" t="s">
        <v>51</v>
      </c>
      <c r="AF360" s="222">
        <v>1</v>
      </c>
    </row>
    <row r="361" spans="1:32" s="7" customFormat="1" ht="45" hidden="1" customHeight="1" outlineLevel="1" x14ac:dyDescent="0.2">
      <c r="A361" s="20">
        <v>14</v>
      </c>
      <c r="B361" s="21" t="s">
        <v>294</v>
      </c>
      <c r="C361" s="20">
        <v>1</v>
      </c>
      <c r="D361" s="20">
        <v>77</v>
      </c>
      <c r="E361" s="20">
        <v>1989</v>
      </c>
      <c r="F361" s="22" t="s">
        <v>35</v>
      </c>
      <c r="G361" s="20" t="s">
        <v>36</v>
      </c>
      <c r="H361" s="20">
        <v>2</v>
      </c>
      <c r="I361" s="20">
        <v>2</v>
      </c>
      <c r="J361" s="20">
        <v>16</v>
      </c>
      <c r="K361" s="28">
        <v>506.4</v>
      </c>
      <c r="L361" s="39">
        <v>905.9</v>
      </c>
      <c r="M361" s="28">
        <v>968.9</v>
      </c>
      <c r="N361" s="59">
        <f t="shared" si="169"/>
        <v>1080.2</v>
      </c>
      <c r="O361" s="28">
        <v>1164.2</v>
      </c>
      <c r="P361" s="42">
        <v>3503</v>
      </c>
      <c r="Q361" s="28" t="s">
        <v>37</v>
      </c>
      <c r="R361" s="28">
        <v>701.7</v>
      </c>
      <c r="S361" s="28">
        <v>91</v>
      </c>
      <c r="T361" s="28">
        <v>70</v>
      </c>
      <c r="U361" s="28">
        <v>104.3</v>
      </c>
      <c r="V361" s="28">
        <v>63</v>
      </c>
      <c r="W361" s="28">
        <v>0</v>
      </c>
      <c r="X361" s="10" t="s">
        <v>38</v>
      </c>
      <c r="Y361" s="42">
        <v>35</v>
      </c>
      <c r="Z361" s="30" t="s">
        <v>295</v>
      </c>
      <c r="AA361" s="42">
        <v>1523.3</v>
      </c>
      <c r="AB361" s="31" t="s">
        <v>158</v>
      </c>
      <c r="AC361" s="10" t="s">
        <v>41</v>
      </c>
      <c r="AD361" s="10"/>
      <c r="AE361" s="10" t="s">
        <v>42</v>
      </c>
      <c r="AF361" s="32"/>
    </row>
    <row r="362" spans="1:32" s="7" customFormat="1" ht="45" hidden="1" customHeight="1" outlineLevel="1" x14ac:dyDescent="0.2">
      <c r="A362" s="20">
        <v>15</v>
      </c>
      <c r="B362" s="21" t="s">
        <v>294</v>
      </c>
      <c r="C362" s="20">
        <v>1</v>
      </c>
      <c r="D362" s="20">
        <v>78</v>
      </c>
      <c r="E362" s="20">
        <v>1991</v>
      </c>
      <c r="F362" s="22" t="s">
        <v>35</v>
      </c>
      <c r="G362" s="20" t="s">
        <v>36</v>
      </c>
      <c r="H362" s="20">
        <v>2</v>
      </c>
      <c r="I362" s="20">
        <v>2</v>
      </c>
      <c r="J362" s="20">
        <v>16</v>
      </c>
      <c r="K362" s="28">
        <v>496.2</v>
      </c>
      <c r="L362" s="39">
        <v>889.5</v>
      </c>
      <c r="M362" s="28">
        <v>952.5</v>
      </c>
      <c r="N362" s="59">
        <f t="shared" si="169"/>
        <v>1063.2</v>
      </c>
      <c r="O362" s="28">
        <v>1146.9000000000001</v>
      </c>
      <c r="P362" s="42">
        <v>3600</v>
      </c>
      <c r="Q362" s="28" t="s">
        <v>37</v>
      </c>
      <c r="R362" s="28">
        <v>841.9</v>
      </c>
      <c r="S362" s="28">
        <v>89.7</v>
      </c>
      <c r="T362" s="28">
        <v>69</v>
      </c>
      <c r="U362" s="28">
        <v>104.7</v>
      </c>
      <c r="V362" s="28">
        <v>63</v>
      </c>
      <c r="W362" s="28">
        <v>0</v>
      </c>
      <c r="X362" s="10" t="s">
        <v>52</v>
      </c>
      <c r="Y362" s="42">
        <v>36</v>
      </c>
      <c r="Z362" s="30" t="s">
        <v>295</v>
      </c>
      <c r="AA362" s="42">
        <v>1469.5</v>
      </c>
      <c r="AB362" s="31" t="s">
        <v>40</v>
      </c>
      <c r="AC362" s="10" t="s">
        <v>54</v>
      </c>
      <c r="AD362" s="10" t="s">
        <v>54</v>
      </c>
      <c r="AE362" s="10" t="s">
        <v>42</v>
      </c>
      <c r="AF362" s="32"/>
    </row>
    <row r="363" spans="1:32" s="7" customFormat="1" ht="45" hidden="1" customHeight="1" outlineLevel="1" x14ac:dyDescent="0.2">
      <c r="A363" s="20">
        <v>17</v>
      </c>
      <c r="B363" s="21" t="s">
        <v>294</v>
      </c>
      <c r="C363" s="20">
        <v>1</v>
      </c>
      <c r="D363" s="20">
        <v>80</v>
      </c>
      <c r="E363" s="20">
        <v>1989</v>
      </c>
      <c r="F363" s="22" t="s">
        <v>35</v>
      </c>
      <c r="G363" s="20" t="s">
        <v>36</v>
      </c>
      <c r="H363" s="20">
        <v>2</v>
      </c>
      <c r="I363" s="20">
        <v>2</v>
      </c>
      <c r="J363" s="20">
        <v>16</v>
      </c>
      <c r="K363" s="28">
        <v>505.2</v>
      </c>
      <c r="L363" s="39">
        <v>906.5</v>
      </c>
      <c r="M363" s="28">
        <v>969.5</v>
      </c>
      <c r="N363" s="59">
        <f t="shared" si="169"/>
        <v>1080.3</v>
      </c>
      <c r="O363" s="28">
        <v>1164.06</v>
      </c>
      <c r="P363" s="42">
        <v>3578</v>
      </c>
      <c r="Q363" s="28" t="s">
        <v>37</v>
      </c>
      <c r="R363" s="28">
        <v>835.6</v>
      </c>
      <c r="S363" s="28">
        <v>89.96</v>
      </c>
      <c r="T363" s="28">
        <v>69.2</v>
      </c>
      <c r="U363" s="28">
        <v>104.6</v>
      </c>
      <c r="V363" s="28">
        <v>63</v>
      </c>
      <c r="W363" s="28">
        <v>0</v>
      </c>
      <c r="X363" s="10" t="s">
        <v>38</v>
      </c>
      <c r="Y363" s="42">
        <v>36</v>
      </c>
      <c r="Z363" s="30" t="s">
        <v>295</v>
      </c>
      <c r="AA363" s="42">
        <v>1496.9</v>
      </c>
      <c r="AB363" s="31" t="s">
        <v>40</v>
      </c>
      <c r="AC363" s="10" t="s">
        <v>41</v>
      </c>
      <c r="AD363" s="10"/>
      <c r="AE363" s="10" t="s">
        <v>42</v>
      </c>
    </row>
    <row r="364" spans="1:32" s="7" customFormat="1" ht="20.25" customHeight="1" outlineLevel="1" x14ac:dyDescent="0.2">
      <c r="A364" s="20">
        <v>124</v>
      </c>
      <c r="B364" s="21" t="s">
        <v>294</v>
      </c>
      <c r="C364" s="20">
        <v>1</v>
      </c>
      <c r="D364" s="20">
        <v>81</v>
      </c>
      <c r="E364" s="20">
        <v>1991</v>
      </c>
      <c r="F364" s="22" t="s">
        <v>44</v>
      </c>
      <c r="G364" s="20" t="s">
        <v>45</v>
      </c>
      <c r="H364" s="20">
        <v>2</v>
      </c>
      <c r="I364" s="20">
        <v>2</v>
      </c>
      <c r="J364" s="20">
        <v>16</v>
      </c>
      <c r="K364" s="28">
        <v>490.7</v>
      </c>
      <c r="L364" s="39">
        <v>872.7</v>
      </c>
      <c r="M364" s="28">
        <v>939.3</v>
      </c>
      <c r="N364" s="59">
        <f t="shared" si="169"/>
        <v>1047</v>
      </c>
      <c r="O364" s="28">
        <v>1134.3900000000001</v>
      </c>
      <c r="P364" s="42">
        <v>3559</v>
      </c>
      <c r="Q364" s="28" t="s">
        <v>37</v>
      </c>
      <c r="R364" s="28">
        <v>831.6</v>
      </c>
      <c r="S364" s="28">
        <v>90.09</v>
      </c>
      <c r="T364" s="28">
        <v>69.3</v>
      </c>
      <c r="U364" s="28">
        <v>105</v>
      </c>
      <c r="V364" s="28">
        <v>66.599999999999994</v>
      </c>
      <c r="W364" s="28">
        <v>0</v>
      </c>
      <c r="X364" s="10" t="s">
        <v>38</v>
      </c>
      <c r="Y364" s="42">
        <v>64</v>
      </c>
      <c r="Z364" s="30" t="s">
        <v>223</v>
      </c>
      <c r="AA364" s="42">
        <v>1407</v>
      </c>
      <c r="AB364" s="31" t="s">
        <v>40</v>
      </c>
      <c r="AC364" s="10" t="s">
        <v>41</v>
      </c>
      <c r="AD364" s="10"/>
      <c r="AE364" s="10" t="s">
        <v>51</v>
      </c>
      <c r="AF364" s="222">
        <v>1</v>
      </c>
    </row>
    <row r="365" spans="1:32" s="7" customFormat="1" ht="45" customHeight="1" outlineLevel="1" x14ac:dyDescent="0.2">
      <c r="A365" s="20">
        <v>125</v>
      </c>
      <c r="B365" s="21" t="s">
        <v>294</v>
      </c>
      <c r="C365" s="20">
        <v>1</v>
      </c>
      <c r="D365" s="20">
        <v>83</v>
      </c>
      <c r="E365" s="20">
        <v>1990</v>
      </c>
      <c r="F365" s="22" t="s">
        <v>44</v>
      </c>
      <c r="G365" s="20" t="s">
        <v>45</v>
      </c>
      <c r="H365" s="20">
        <v>2</v>
      </c>
      <c r="I365" s="20">
        <v>2</v>
      </c>
      <c r="J365" s="20">
        <v>24</v>
      </c>
      <c r="K365" s="28">
        <v>407.7</v>
      </c>
      <c r="L365" s="39">
        <v>867.8</v>
      </c>
      <c r="M365" s="28">
        <v>930.8</v>
      </c>
      <c r="N365" s="59">
        <f t="shared" si="169"/>
        <v>1044.5999999999999</v>
      </c>
      <c r="O365" s="28">
        <v>1128.5999999999999</v>
      </c>
      <c r="P365" s="42">
        <v>3579</v>
      </c>
      <c r="Q365" s="28" t="s">
        <v>37</v>
      </c>
      <c r="R365" s="28">
        <v>786.9</v>
      </c>
      <c r="S365" s="28">
        <v>91</v>
      </c>
      <c r="T365" s="28">
        <v>70</v>
      </c>
      <c r="U365" s="28">
        <v>106.8</v>
      </c>
      <c r="V365" s="28">
        <v>63</v>
      </c>
      <c r="W365" s="28">
        <v>0</v>
      </c>
      <c r="X365" s="10" t="s">
        <v>77</v>
      </c>
      <c r="Y365" s="42">
        <v>60</v>
      </c>
      <c r="Z365" s="30" t="s">
        <v>223</v>
      </c>
      <c r="AA365" s="42">
        <v>1001.9</v>
      </c>
      <c r="AB365" s="31" t="s">
        <v>40</v>
      </c>
      <c r="AC365" s="10" t="s">
        <v>72</v>
      </c>
      <c r="AD365" s="10" t="s">
        <v>54</v>
      </c>
      <c r="AE365" s="10" t="s">
        <v>51</v>
      </c>
      <c r="AF365" s="223">
        <v>1</v>
      </c>
    </row>
    <row r="366" spans="1:32" s="7" customFormat="1" ht="45" customHeight="1" outlineLevel="1" x14ac:dyDescent="0.2">
      <c r="A366" s="20">
        <v>126</v>
      </c>
      <c r="B366" s="21" t="s">
        <v>294</v>
      </c>
      <c r="C366" s="20">
        <v>1</v>
      </c>
      <c r="D366" s="20">
        <v>84</v>
      </c>
      <c r="E366" s="20">
        <v>1995</v>
      </c>
      <c r="F366" s="22" t="s">
        <v>95</v>
      </c>
      <c r="G366" s="20" t="s">
        <v>96</v>
      </c>
      <c r="H366" s="20">
        <v>3</v>
      </c>
      <c r="I366" s="20">
        <v>2</v>
      </c>
      <c r="J366" s="20">
        <v>14</v>
      </c>
      <c r="K366" s="28">
        <v>592.4</v>
      </c>
      <c r="L366" s="39">
        <v>932</v>
      </c>
      <c r="M366" s="28">
        <v>984</v>
      </c>
      <c r="N366" s="59">
        <f t="shared" si="169"/>
        <v>1129.2</v>
      </c>
      <c r="O366" s="28">
        <v>1553.56</v>
      </c>
      <c r="P366" s="42">
        <v>4677</v>
      </c>
      <c r="Q366" s="28" t="s">
        <v>78</v>
      </c>
      <c r="R366" s="28">
        <v>700.34</v>
      </c>
      <c r="S366" s="28">
        <v>126.36</v>
      </c>
      <c r="T366" s="28">
        <v>97.2</v>
      </c>
      <c r="U366" s="28">
        <v>100</v>
      </c>
      <c r="V366" s="28">
        <v>52</v>
      </c>
      <c r="W366" s="28">
        <v>0</v>
      </c>
      <c r="X366" s="10" t="s">
        <v>188</v>
      </c>
      <c r="Y366" s="42">
        <v>3</v>
      </c>
      <c r="Z366" s="30" t="s">
        <v>297</v>
      </c>
      <c r="AA366" s="42">
        <v>714.8</v>
      </c>
      <c r="AB366" s="31" t="s">
        <v>40</v>
      </c>
      <c r="AC366" s="10" t="s">
        <v>54</v>
      </c>
      <c r="AD366" s="10" t="s">
        <v>189</v>
      </c>
      <c r="AE366" s="10" t="s">
        <v>51</v>
      </c>
      <c r="AF366" s="223">
        <v>1</v>
      </c>
    </row>
    <row r="367" spans="1:32" s="41" customFormat="1" ht="45" customHeight="1" outlineLevel="1" x14ac:dyDescent="0.2">
      <c r="A367" s="20">
        <v>127</v>
      </c>
      <c r="B367" s="21" t="s">
        <v>294</v>
      </c>
      <c r="C367" s="20">
        <v>1</v>
      </c>
      <c r="D367" s="20">
        <v>87</v>
      </c>
      <c r="E367" s="20">
        <v>1992</v>
      </c>
      <c r="F367" s="22" t="s">
        <v>95</v>
      </c>
      <c r="G367" s="20" t="s">
        <v>96</v>
      </c>
      <c r="H367" s="20">
        <v>3</v>
      </c>
      <c r="I367" s="20">
        <v>2</v>
      </c>
      <c r="J367" s="20">
        <v>13</v>
      </c>
      <c r="K367" s="28">
        <v>554.6</v>
      </c>
      <c r="L367" s="39">
        <v>833</v>
      </c>
      <c r="M367" s="28">
        <v>894</v>
      </c>
      <c r="N367" s="59">
        <f t="shared" si="169"/>
        <v>997.5</v>
      </c>
      <c r="O367" s="28">
        <v>1491.62</v>
      </c>
      <c r="P367" s="42">
        <v>3599</v>
      </c>
      <c r="Q367" s="28" t="s">
        <v>37</v>
      </c>
      <c r="R367" s="28">
        <v>694</v>
      </c>
      <c r="S367" s="28">
        <v>98.28</v>
      </c>
      <c r="T367" s="28">
        <v>75.599999999999994</v>
      </c>
      <c r="U367" s="28">
        <v>88.9</v>
      </c>
      <c r="V367" s="28">
        <v>61</v>
      </c>
      <c r="W367" s="28">
        <v>0</v>
      </c>
      <c r="X367" s="10" t="s">
        <v>188</v>
      </c>
      <c r="Y367" s="42">
        <v>3</v>
      </c>
      <c r="Z367" s="30" t="s">
        <v>297</v>
      </c>
      <c r="AA367" s="42">
        <v>1308</v>
      </c>
      <c r="AB367" s="31" t="s">
        <v>40</v>
      </c>
      <c r="AC367" s="10" t="s">
        <v>54</v>
      </c>
      <c r="AD367" s="10" t="s">
        <v>189</v>
      </c>
      <c r="AE367" s="10" t="s">
        <v>51</v>
      </c>
      <c r="AF367" s="223">
        <v>1</v>
      </c>
    </row>
    <row r="368" spans="1:32" s="135" customFormat="1" ht="45" customHeight="1" outlineLevel="1" x14ac:dyDescent="0.2">
      <c r="A368" s="20">
        <v>128</v>
      </c>
      <c r="B368" s="21" t="s">
        <v>294</v>
      </c>
      <c r="C368" s="20">
        <v>1</v>
      </c>
      <c r="D368" s="20">
        <v>88</v>
      </c>
      <c r="E368" s="20">
        <v>1990</v>
      </c>
      <c r="F368" s="22" t="s">
        <v>44</v>
      </c>
      <c r="G368" s="20" t="s">
        <v>45</v>
      </c>
      <c r="H368" s="20">
        <v>2</v>
      </c>
      <c r="I368" s="20">
        <v>2</v>
      </c>
      <c r="J368" s="20">
        <v>24</v>
      </c>
      <c r="K368" s="28">
        <v>434.5</v>
      </c>
      <c r="L368" s="39">
        <v>860.8</v>
      </c>
      <c r="M368" s="28">
        <v>923.8</v>
      </c>
      <c r="N368" s="59">
        <f t="shared" si="169"/>
        <v>1042</v>
      </c>
      <c r="O368" s="28">
        <v>1127.26</v>
      </c>
      <c r="P368" s="42">
        <v>3579</v>
      </c>
      <c r="Q368" s="28" t="s">
        <v>37</v>
      </c>
      <c r="R368" s="28">
        <v>786.9</v>
      </c>
      <c r="S368" s="28">
        <v>96.46</v>
      </c>
      <c r="T368" s="28">
        <v>74.2</v>
      </c>
      <c r="U368" s="28">
        <v>107</v>
      </c>
      <c r="V368" s="28">
        <v>63</v>
      </c>
      <c r="W368" s="28">
        <v>0</v>
      </c>
      <c r="X368" s="10" t="s">
        <v>52</v>
      </c>
      <c r="Y368" s="42">
        <v>64</v>
      </c>
      <c r="Z368" s="30" t="s">
        <v>223</v>
      </c>
      <c r="AA368" s="42">
        <v>1392.5</v>
      </c>
      <c r="AB368" s="31" t="s">
        <v>40</v>
      </c>
      <c r="AC368" s="10" t="s">
        <v>54</v>
      </c>
      <c r="AD368" s="10" t="s">
        <v>54</v>
      </c>
      <c r="AE368" s="10" t="s">
        <v>51</v>
      </c>
      <c r="AF368" s="223">
        <v>1</v>
      </c>
    </row>
    <row r="369" spans="1:32" s="7" customFormat="1" ht="45" customHeight="1" outlineLevel="1" x14ac:dyDescent="0.2">
      <c r="A369" s="20">
        <v>129</v>
      </c>
      <c r="B369" s="21" t="s">
        <v>294</v>
      </c>
      <c r="C369" s="20">
        <v>1</v>
      </c>
      <c r="D369" s="20">
        <v>89</v>
      </c>
      <c r="E369" s="20">
        <v>1997</v>
      </c>
      <c r="F369" s="22" t="s">
        <v>67</v>
      </c>
      <c r="G369" s="20" t="s">
        <v>96</v>
      </c>
      <c r="H369" s="20">
        <v>3</v>
      </c>
      <c r="I369" s="20">
        <v>4</v>
      </c>
      <c r="J369" s="20">
        <v>32</v>
      </c>
      <c r="K369" s="28">
        <v>1328.2</v>
      </c>
      <c r="L369" s="39">
        <v>2277.8000000000002</v>
      </c>
      <c r="M369" s="28">
        <v>2331.9</v>
      </c>
      <c r="N369" s="59">
        <f t="shared" si="169"/>
        <v>2642.4000000000005</v>
      </c>
      <c r="O369" s="28">
        <v>2696.5</v>
      </c>
      <c r="P369" s="42">
        <v>10221</v>
      </c>
      <c r="Q369" s="28" t="s">
        <v>195</v>
      </c>
      <c r="R369" s="28">
        <v>860.7</v>
      </c>
      <c r="S369" s="28">
        <v>437.2</v>
      </c>
      <c r="T369" s="28">
        <v>336.3</v>
      </c>
      <c r="U369" s="28">
        <v>28.3</v>
      </c>
      <c r="V369" s="28">
        <v>0</v>
      </c>
      <c r="W369" s="28">
        <v>202.6</v>
      </c>
      <c r="X369" s="10" t="s">
        <v>188</v>
      </c>
      <c r="Y369" s="42">
        <v>8</v>
      </c>
      <c r="Z369" s="30" t="s">
        <v>298</v>
      </c>
      <c r="AA369" s="42">
        <v>1788.2</v>
      </c>
      <c r="AB369" s="31" t="s">
        <v>40</v>
      </c>
      <c r="AC369" s="10" t="s">
        <v>63</v>
      </c>
      <c r="AD369" s="10"/>
      <c r="AE369" s="10" t="s">
        <v>51</v>
      </c>
      <c r="AF369" s="223">
        <v>1</v>
      </c>
    </row>
    <row r="370" spans="1:32" s="7" customFormat="1" ht="45" customHeight="1" outlineLevel="1" x14ac:dyDescent="0.2">
      <c r="A370" s="20">
        <v>130</v>
      </c>
      <c r="B370" s="136" t="s">
        <v>294</v>
      </c>
      <c r="C370" s="20">
        <v>1</v>
      </c>
      <c r="D370" s="74">
        <v>90</v>
      </c>
      <c r="E370" s="74">
        <v>1995</v>
      </c>
      <c r="F370" s="137" t="s">
        <v>67</v>
      </c>
      <c r="G370" s="74" t="s">
        <v>96</v>
      </c>
      <c r="H370" s="20">
        <v>3</v>
      </c>
      <c r="I370" s="20">
        <v>3</v>
      </c>
      <c r="J370" s="74">
        <v>27</v>
      </c>
      <c r="K370" s="28">
        <v>964.2</v>
      </c>
      <c r="L370" s="39">
        <v>1490.7</v>
      </c>
      <c r="M370" s="28">
        <v>1650.6</v>
      </c>
      <c r="N370" s="59">
        <f t="shared" si="169"/>
        <v>1729.6</v>
      </c>
      <c r="O370" s="28">
        <v>1921</v>
      </c>
      <c r="P370" s="42">
        <v>7534</v>
      </c>
      <c r="Q370" s="28" t="s">
        <v>195</v>
      </c>
      <c r="R370" s="28">
        <v>837</v>
      </c>
      <c r="S370" s="28">
        <v>136.6</v>
      </c>
      <c r="T370" s="28">
        <v>105.1</v>
      </c>
      <c r="U370" s="28">
        <v>133.80000000000001</v>
      </c>
      <c r="V370" s="28">
        <v>159.9</v>
      </c>
      <c r="W370" s="28">
        <v>0</v>
      </c>
      <c r="X370" s="10" t="s">
        <v>52</v>
      </c>
      <c r="Y370" s="42">
        <v>7</v>
      </c>
      <c r="Z370" s="30" t="s">
        <v>297</v>
      </c>
      <c r="AA370" s="42">
        <v>1311.82</v>
      </c>
      <c r="AB370" s="31" t="s">
        <v>40</v>
      </c>
      <c r="AC370" s="10" t="s">
        <v>54</v>
      </c>
      <c r="AD370" s="10" t="s">
        <v>54</v>
      </c>
      <c r="AE370" s="10" t="s">
        <v>51</v>
      </c>
      <c r="AF370" s="223">
        <v>1</v>
      </c>
    </row>
    <row r="371" spans="1:32" s="41" customFormat="1" ht="45" customHeight="1" outlineLevel="1" x14ac:dyDescent="0.2">
      <c r="A371" s="20">
        <v>131</v>
      </c>
      <c r="B371" s="21" t="s">
        <v>294</v>
      </c>
      <c r="C371" s="20">
        <v>1</v>
      </c>
      <c r="D371" s="20">
        <v>91</v>
      </c>
      <c r="E371" s="20">
        <v>1994</v>
      </c>
      <c r="F371" s="22" t="s">
        <v>67</v>
      </c>
      <c r="G371" s="20" t="s">
        <v>96</v>
      </c>
      <c r="H371" s="20">
        <v>3</v>
      </c>
      <c r="I371" s="20">
        <v>3</v>
      </c>
      <c r="J371" s="20">
        <v>24</v>
      </c>
      <c r="K371" s="28">
        <v>752.1</v>
      </c>
      <c r="L371" s="39">
        <v>1215.5</v>
      </c>
      <c r="M371" s="28">
        <v>1350.5</v>
      </c>
      <c r="N371" s="59">
        <f t="shared" si="169"/>
        <v>1340.6000000000001</v>
      </c>
      <c r="O371" s="28">
        <v>1509.2</v>
      </c>
      <c r="P371" s="42">
        <v>5937</v>
      </c>
      <c r="Q371" s="28" t="s">
        <v>195</v>
      </c>
      <c r="R371" s="28">
        <v>588.20000000000005</v>
      </c>
      <c r="S371" s="28">
        <v>145.5</v>
      </c>
      <c r="T371" s="28">
        <v>111.9</v>
      </c>
      <c r="U371" s="28">
        <v>13.2</v>
      </c>
      <c r="V371" s="28">
        <v>135</v>
      </c>
      <c r="W371" s="28">
        <v>0</v>
      </c>
      <c r="X371" s="10" t="s">
        <v>52</v>
      </c>
      <c r="Y371" s="42">
        <v>7</v>
      </c>
      <c r="Z371" s="30" t="s">
        <v>297</v>
      </c>
      <c r="AA371" s="42">
        <v>1069.6400000000001</v>
      </c>
      <c r="AB371" s="31" t="s">
        <v>40</v>
      </c>
      <c r="AC371" s="10" t="s">
        <v>54</v>
      </c>
      <c r="AD371" s="10" t="s">
        <v>54</v>
      </c>
      <c r="AE371" s="10" t="s">
        <v>51</v>
      </c>
      <c r="AF371" s="223">
        <v>1</v>
      </c>
    </row>
    <row r="372" spans="1:32" s="7" customFormat="1" ht="45" customHeight="1" outlineLevel="1" x14ac:dyDescent="0.2">
      <c r="A372" s="20">
        <v>132</v>
      </c>
      <c r="B372" s="21" t="s">
        <v>294</v>
      </c>
      <c r="C372" s="20">
        <v>1</v>
      </c>
      <c r="D372" s="20">
        <v>92</v>
      </c>
      <c r="E372" s="20">
        <v>1995</v>
      </c>
      <c r="F372" s="22" t="s">
        <v>67</v>
      </c>
      <c r="G372" s="20" t="s">
        <v>96</v>
      </c>
      <c r="H372" s="20">
        <v>3</v>
      </c>
      <c r="I372" s="20">
        <v>3</v>
      </c>
      <c r="J372" s="20">
        <v>36</v>
      </c>
      <c r="K372" s="28">
        <v>880.9</v>
      </c>
      <c r="L372" s="39">
        <v>1624</v>
      </c>
      <c r="M372" s="28">
        <v>1774.8</v>
      </c>
      <c r="N372" s="59">
        <f t="shared" si="169"/>
        <v>1813.6</v>
      </c>
      <c r="O372" s="28">
        <v>2000</v>
      </c>
      <c r="P372" s="42">
        <v>7766</v>
      </c>
      <c r="Q372" s="28" t="s">
        <v>195</v>
      </c>
      <c r="R372" s="28">
        <v>1007.2</v>
      </c>
      <c r="S372" s="28">
        <v>154.4</v>
      </c>
      <c r="T372" s="28">
        <v>118.8</v>
      </c>
      <c r="U372" s="28">
        <v>70.8</v>
      </c>
      <c r="V372" s="28">
        <v>150.80000000000001</v>
      </c>
      <c r="W372" s="28">
        <v>0</v>
      </c>
      <c r="X372" s="10" t="s">
        <v>52</v>
      </c>
      <c r="Y372" s="42">
        <v>8</v>
      </c>
      <c r="Z372" s="30" t="s">
        <v>297</v>
      </c>
      <c r="AA372" s="42">
        <v>1429.12</v>
      </c>
      <c r="AB372" s="31" t="s">
        <v>40</v>
      </c>
      <c r="AC372" s="10" t="s">
        <v>63</v>
      </c>
      <c r="AD372" s="10"/>
      <c r="AE372" s="10" t="s">
        <v>51</v>
      </c>
      <c r="AF372" s="223">
        <v>1</v>
      </c>
    </row>
    <row r="373" spans="1:32" s="7" customFormat="1" ht="45" customHeight="1" outlineLevel="1" x14ac:dyDescent="0.2">
      <c r="A373" s="20">
        <v>133</v>
      </c>
      <c r="B373" s="21" t="s">
        <v>294</v>
      </c>
      <c r="C373" s="20">
        <v>1</v>
      </c>
      <c r="D373" s="20">
        <v>93</v>
      </c>
      <c r="E373" s="20">
        <v>1996</v>
      </c>
      <c r="F373" s="22" t="s">
        <v>95</v>
      </c>
      <c r="G373" s="20" t="s">
        <v>96</v>
      </c>
      <c r="H373" s="20">
        <v>3</v>
      </c>
      <c r="I373" s="20">
        <v>3</v>
      </c>
      <c r="J373" s="20">
        <v>24</v>
      </c>
      <c r="K373" s="28">
        <v>944.5</v>
      </c>
      <c r="L373" s="39">
        <v>1643.3</v>
      </c>
      <c r="M373" s="28">
        <v>1781</v>
      </c>
      <c r="N373" s="59">
        <f t="shared" si="169"/>
        <v>1809.1000000000001</v>
      </c>
      <c r="O373" s="28">
        <v>1985</v>
      </c>
      <c r="P373" s="42">
        <v>7898</v>
      </c>
      <c r="Q373" s="28" t="s">
        <v>195</v>
      </c>
      <c r="R373" s="28">
        <v>618.29999999999995</v>
      </c>
      <c r="S373" s="28">
        <v>165.6</v>
      </c>
      <c r="T373" s="28">
        <v>127.4</v>
      </c>
      <c r="U373" s="28">
        <v>38.4</v>
      </c>
      <c r="V373" s="28">
        <v>137.69999999999999</v>
      </c>
      <c r="W373" s="28">
        <v>0</v>
      </c>
      <c r="X373" s="10" t="s">
        <v>52</v>
      </c>
      <c r="Y373" s="42">
        <v>9</v>
      </c>
      <c r="Z373" s="30" t="s">
        <v>283</v>
      </c>
      <c r="AA373" s="42">
        <v>1446.1</v>
      </c>
      <c r="AB373" s="31" t="s">
        <v>40</v>
      </c>
      <c r="AC373" s="10" t="s">
        <v>54</v>
      </c>
      <c r="AD373" s="10" t="s">
        <v>54</v>
      </c>
      <c r="AE373" s="10" t="s">
        <v>51</v>
      </c>
      <c r="AF373" s="223">
        <v>1</v>
      </c>
    </row>
    <row r="374" spans="1:32" s="7" customFormat="1" ht="45" customHeight="1" outlineLevel="1" x14ac:dyDescent="0.2">
      <c r="A374" s="20">
        <v>134</v>
      </c>
      <c r="B374" s="21" t="s">
        <v>294</v>
      </c>
      <c r="C374" s="20">
        <v>1</v>
      </c>
      <c r="D374" s="20">
        <v>94</v>
      </c>
      <c r="E374" s="20">
        <v>1993</v>
      </c>
      <c r="F374" s="22" t="s">
        <v>67</v>
      </c>
      <c r="G374" s="20" t="s">
        <v>96</v>
      </c>
      <c r="H374" s="20">
        <v>3</v>
      </c>
      <c r="I374" s="20">
        <v>3</v>
      </c>
      <c r="J374" s="20">
        <v>24</v>
      </c>
      <c r="K374" s="28">
        <v>1127.8</v>
      </c>
      <c r="L374" s="39">
        <v>1734.3</v>
      </c>
      <c r="M374" s="28">
        <v>1869.8</v>
      </c>
      <c r="N374" s="59">
        <f t="shared" si="169"/>
        <v>1903.6000000000001</v>
      </c>
      <c r="O374" s="28">
        <v>2082.1</v>
      </c>
      <c r="P374" s="42">
        <v>7464</v>
      </c>
      <c r="Q374" s="28" t="s">
        <v>195</v>
      </c>
      <c r="R374" s="28">
        <v>1007.9</v>
      </c>
      <c r="S374" s="28">
        <v>186.9</v>
      </c>
      <c r="T374" s="28">
        <v>143.9</v>
      </c>
      <c r="U374" s="28">
        <v>25.4</v>
      </c>
      <c r="V374" s="28">
        <v>135.5</v>
      </c>
      <c r="W374" s="28">
        <v>0</v>
      </c>
      <c r="X374" s="10" t="s">
        <v>52</v>
      </c>
      <c r="Y374" s="42">
        <v>8</v>
      </c>
      <c r="Z374" s="30" t="s">
        <v>297</v>
      </c>
      <c r="AA374" s="42">
        <v>1526.18</v>
      </c>
      <c r="AB374" s="31" t="s">
        <v>40</v>
      </c>
      <c r="AC374" s="10" t="s">
        <v>54</v>
      </c>
      <c r="AD374" s="10" t="s">
        <v>54</v>
      </c>
      <c r="AE374" s="10" t="s">
        <v>51</v>
      </c>
      <c r="AF374" s="223">
        <v>1</v>
      </c>
    </row>
    <row r="375" spans="1:32" s="7" customFormat="1" ht="45" hidden="1" customHeight="1" outlineLevel="1" x14ac:dyDescent="0.2">
      <c r="A375" s="20">
        <v>29</v>
      </c>
      <c r="B375" s="21" t="s">
        <v>294</v>
      </c>
      <c r="C375" s="20">
        <v>1</v>
      </c>
      <c r="D375" s="20">
        <v>95</v>
      </c>
      <c r="E375" s="20">
        <v>1992</v>
      </c>
      <c r="F375" s="22" t="s">
        <v>35</v>
      </c>
      <c r="G375" s="20" t="s">
        <v>36</v>
      </c>
      <c r="H375" s="20">
        <v>2</v>
      </c>
      <c r="I375" s="20">
        <v>2</v>
      </c>
      <c r="J375" s="20">
        <v>16</v>
      </c>
      <c r="K375" s="28">
        <v>503.4</v>
      </c>
      <c r="L375" s="39">
        <v>890.3</v>
      </c>
      <c r="M375" s="28">
        <v>953.3</v>
      </c>
      <c r="N375" s="59">
        <f t="shared" si="169"/>
        <v>1066.4000000000001</v>
      </c>
      <c r="O375" s="28">
        <v>1150.6099999999999</v>
      </c>
      <c r="P375" s="42">
        <v>3575</v>
      </c>
      <c r="Q375" s="28" t="s">
        <v>37</v>
      </c>
      <c r="R375" s="28">
        <v>777.1</v>
      </c>
      <c r="S375" s="28">
        <v>91.91</v>
      </c>
      <c r="T375" s="28">
        <v>70.7</v>
      </c>
      <c r="U375" s="28">
        <v>105.4</v>
      </c>
      <c r="V375" s="42">
        <v>63</v>
      </c>
      <c r="W375" s="28">
        <v>0</v>
      </c>
      <c r="X375" s="10" t="s">
        <v>188</v>
      </c>
      <c r="Y375" s="42">
        <v>66</v>
      </c>
      <c r="Z375" s="30" t="s">
        <v>223</v>
      </c>
      <c r="AA375" s="42">
        <v>1512.5</v>
      </c>
      <c r="AB375" s="31" t="s">
        <v>40</v>
      </c>
      <c r="AC375" s="10" t="s">
        <v>54</v>
      </c>
      <c r="AD375" s="10"/>
      <c r="AE375" s="10" t="s">
        <v>82</v>
      </c>
    </row>
    <row r="376" spans="1:32" s="7" customFormat="1" ht="45" customHeight="1" outlineLevel="1" x14ac:dyDescent="0.2">
      <c r="A376" s="20">
        <v>135</v>
      </c>
      <c r="B376" s="21" t="s">
        <v>294</v>
      </c>
      <c r="C376" s="20">
        <v>1</v>
      </c>
      <c r="D376" s="20">
        <v>96</v>
      </c>
      <c r="E376" s="20">
        <v>1993</v>
      </c>
      <c r="F376" s="22" t="s">
        <v>67</v>
      </c>
      <c r="G376" s="20" t="s">
        <v>96</v>
      </c>
      <c r="H376" s="20">
        <v>2</v>
      </c>
      <c r="I376" s="20">
        <v>3</v>
      </c>
      <c r="J376" s="20">
        <v>24</v>
      </c>
      <c r="K376" s="28">
        <v>756.1</v>
      </c>
      <c r="L376" s="39">
        <v>1377</v>
      </c>
      <c r="M376" s="28">
        <v>1489.2</v>
      </c>
      <c r="N376" s="59">
        <f t="shared" si="169"/>
        <v>1594.3999999999999</v>
      </c>
      <c r="O376" s="28">
        <v>1733.5</v>
      </c>
      <c r="P376" s="42">
        <v>6901</v>
      </c>
      <c r="Q376" s="28" t="s">
        <v>131</v>
      </c>
      <c r="R376" s="28">
        <v>902.4</v>
      </c>
      <c r="S376" s="28">
        <v>116.7</v>
      </c>
      <c r="T376" s="28">
        <v>89.8</v>
      </c>
      <c r="U376" s="28">
        <v>127.6</v>
      </c>
      <c r="V376" s="28">
        <v>112.2</v>
      </c>
      <c r="W376" s="28">
        <v>0</v>
      </c>
      <c r="X376" s="10" t="s">
        <v>52</v>
      </c>
      <c r="Y376" s="42">
        <v>8</v>
      </c>
      <c r="Z376" s="30" t="s">
        <v>297</v>
      </c>
      <c r="AA376" s="42">
        <v>1211.76</v>
      </c>
      <c r="AB376" s="31" t="s">
        <v>40</v>
      </c>
      <c r="AC376" s="10" t="s">
        <v>54</v>
      </c>
      <c r="AD376" s="10" t="s">
        <v>54</v>
      </c>
      <c r="AE376" s="10" t="s">
        <v>51</v>
      </c>
      <c r="AF376" s="223">
        <v>1</v>
      </c>
    </row>
    <row r="377" spans="1:32" s="7" customFormat="1" ht="45" customHeight="1" outlineLevel="1" x14ac:dyDescent="0.2">
      <c r="A377" s="20">
        <v>136</v>
      </c>
      <c r="B377" s="21" t="s">
        <v>294</v>
      </c>
      <c r="C377" s="20">
        <v>1</v>
      </c>
      <c r="D377" s="20">
        <v>101</v>
      </c>
      <c r="E377" s="20">
        <v>2002</v>
      </c>
      <c r="F377" s="22" t="s">
        <v>95</v>
      </c>
      <c r="G377" s="20" t="s">
        <v>96</v>
      </c>
      <c r="H377" s="20">
        <v>14</v>
      </c>
      <c r="I377" s="20">
        <v>6</v>
      </c>
      <c r="J377" s="20">
        <v>179</v>
      </c>
      <c r="K377" s="28">
        <v>6938.4</v>
      </c>
      <c r="L377" s="39">
        <v>11869.9</v>
      </c>
      <c r="M377" s="28">
        <v>13222.5</v>
      </c>
      <c r="N377" s="59">
        <f t="shared" si="169"/>
        <v>13896.3</v>
      </c>
      <c r="O377" s="28">
        <v>15538.5</v>
      </c>
      <c r="P377" s="42">
        <v>64290</v>
      </c>
      <c r="Q377" s="28" t="s">
        <v>299</v>
      </c>
      <c r="R377" s="28">
        <v>4936</v>
      </c>
      <c r="S377" s="28">
        <v>1254.8900000000001</v>
      </c>
      <c r="T377" s="28">
        <v>965.3</v>
      </c>
      <c r="U377" s="28">
        <v>1061.0999999999999</v>
      </c>
      <c r="V377" s="28">
        <v>1352.6</v>
      </c>
      <c r="W377" s="28">
        <v>0</v>
      </c>
      <c r="X377" s="10" t="s">
        <v>52</v>
      </c>
      <c r="Y377" s="42">
        <v>3</v>
      </c>
      <c r="Z377" s="30" t="s">
        <v>300</v>
      </c>
      <c r="AA377" s="42">
        <v>10445.51</v>
      </c>
      <c r="AB377" s="31" t="s">
        <v>40</v>
      </c>
      <c r="AC377" s="10" t="s">
        <v>63</v>
      </c>
      <c r="AD377" s="10"/>
      <c r="AE377" s="10" t="s">
        <v>51</v>
      </c>
      <c r="AF377" s="223">
        <v>1</v>
      </c>
    </row>
    <row r="378" spans="1:32" s="7" customFormat="1" ht="45" hidden="1" customHeight="1" x14ac:dyDescent="0.2">
      <c r="A378" s="20"/>
      <c r="B378" s="43" t="s">
        <v>301</v>
      </c>
      <c r="C378" s="20"/>
      <c r="D378" s="20"/>
      <c r="E378" s="20"/>
      <c r="F378" s="22"/>
      <c r="G378" s="20"/>
      <c r="H378" s="20"/>
      <c r="I378" s="20"/>
      <c r="J378" s="20"/>
      <c r="K378" s="28"/>
      <c r="L378" s="39"/>
      <c r="M378" s="28"/>
      <c r="N378" s="59"/>
      <c r="O378" s="28"/>
      <c r="P378" s="42"/>
      <c r="Q378" s="28"/>
      <c r="R378" s="28"/>
      <c r="S378" s="28"/>
      <c r="T378" s="28"/>
      <c r="U378" s="28"/>
      <c r="V378" s="28"/>
      <c r="W378" s="28"/>
      <c r="X378" s="10"/>
      <c r="Y378" s="42"/>
      <c r="Z378" s="30"/>
      <c r="AA378" s="42"/>
      <c r="AB378" s="31"/>
      <c r="AC378" s="10"/>
      <c r="AD378" s="10"/>
      <c r="AE378" s="10"/>
    </row>
    <row r="379" spans="1:32" s="7" customFormat="1" ht="42.75" hidden="1" customHeight="1" x14ac:dyDescent="0.2">
      <c r="A379" s="20"/>
      <c r="B379" s="43" t="s">
        <v>302</v>
      </c>
      <c r="C379" s="44">
        <f>SUM(C349:C350,C351:C352,C353:C354,C355,C358,C359,C361,C362,C363,)</f>
        <v>12</v>
      </c>
      <c r="D379" s="44"/>
      <c r="E379" s="44"/>
      <c r="F379" s="44"/>
      <c r="G379" s="44"/>
      <c r="H379" s="44">
        <f>SUM(H349:H350,H351:H352,H353:H354,H355,H358,H359,H361,H362:H362,H363,)</f>
        <v>24</v>
      </c>
      <c r="I379" s="44"/>
      <c r="J379" s="44">
        <f>SUM(J349:J350,J351:J352,J353:J354,J355,J358,J359,J361,J362:J362,J363,)</f>
        <v>192</v>
      </c>
      <c r="K379" s="47">
        <f>SUM(K349:K350,K351:K352,K353:K354,K355,K358,K359,K361,K362:K362,K363,)</f>
        <v>6004.0999999999995</v>
      </c>
      <c r="L379" s="52">
        <f>SUM(L349:L350,L351:L352,L353:L354,L355,L358,L359,L361,L362,L363,)</f>
        <v>10778.6</v>
      </c>
      <c r="M379" s="47">
        <f>SUM(M349:M350,M351:M352,M353:M354,M355,M358,M359,M361,M362:M362,M363,)</f>
        <v>11534.6</v>
      </c>
      <c r="N379" s="53">
        <f>SUM(N349:N350,N351:N352,N353:N354,N355,N358,N359,N361,N362:N362,N363,)</f>
        <v>12878.000000000002</v>
      </c>
      <c r="O379" s="47">
        <f>SUM(O349:O350,O351:O352,O353:O354,O355,O358,O359,O361,O362:O362,O363,)</f>
        <v>13884.9</v>
      </c>
      <c r="P379" s="47">
        <f>SUM(P349:P350,P351:P352,P353:P354,P355,P358,P359,P361,P362:P362,P363,)</f>
        <v>42747</v>
      </c>
      <c r="Q379" s="47"/>
      <c r="R379" s="47">
        <f t="shared" ref="R379:W379" si="170">SUM(R349:R350,R351:R352,R353:R354,R355,R358,R359,R361,R362:R362,R363,)</f>
        <v>9635.2000000000007</v>
      </c>
      <c r="S379" s="47">
        <f t="shared" si="170"/>
        <v>1087.3</v>
      </c>
      <c r="T379" s="47">
        <f t="shared" si="170"/>
        <v>836.4000000000002</v>
      </c>
      <c r="U379" s="47">
        <f t="shared" si="170"/>
        <v>1263</v>
      </c>
      <c r="V379" s="47">
        <f t="shared" si="170"/>
        <v>756</v>
      </c>
      <c r="W379" s="47">
        <f t="shared" si="170"/>
        <v>0</v>
      </c>
      <c r="X379" s="47"/>
      <c r="Y379" s="47"/>
      <c r="Z379" s="48"/>
      <c r="AA379" s="47">
        <f>SUM(AA349:AA350,AA351:AA352,AA353:AA354,AA355,AA358,AA359,AA361,AA362:AA362,AA363,)</f>
        <v>14696.599999999999</v>
      </c>
      <c r="AB379" s="80"/>
      <c r="AC379" s="44"/>
      <c r="AD379" s="44"/>
      <c r="AE379" s="44"/>
      <c r="AF379" s="138"/>
    </row>
    <row r="380" spans="1:32" s="7" customFormat="1" ht="42.75" hidden="1" customHeight="1" x14ac:dyDescent="0.2">
      <c r="A380" s="20"/>
      <c r="B380" s="43" t="s">
        <v>138</v>
      </c>
      <c r="C380" s="44">
        <f>C375</f>
        <v>1</v>
      </c>
      <c r="D380" s="44"/>
      <c r="E380" s="44"/>
      <c r="F380" s="44"/>
      <c r="G380" s="44"/>
      <c r="H380" s="44">
        <f>H375</f>
        <v>2</v>
      </c>
      <c r="I380" s="44"/>
      <c r="J380" s="44">
        <f t="shared" ref="J380:P380" si="171">J375</f>
        <v>16</v>
      </c>
      <c r="K380" s="47">
        <f t="shared" si="171"/>
        <v>503.4</v>
      </c>
      <c r="L380" s="52">
        <f t="shared" si="171"/>
        <v>890.3</v>
      </c>
      <c r="M380" s="47">
        <f t="shared" si="171"/>
        <v>953.3</v>
      </c>
      <c r="N380" s="53">
        <f t="shared" si="171"/>
        <v>1066.4000000000001</v>
      </c>
      <c r="O380" s="47">
        <f t="shared" si="171"/>
        <v>1150.6099999999999</v>
      </c>
      <c r="P380" s="47">
        <f t="shared" si="171"/>
        <v>3575</v>
      </c>
      <c r="Q380" s="47"/>
      <c r="R380" s="47">
        <f t="shared" ref="R380:W380" si="172">R375</f>
        <v>777.1</v>
      </c>
      <c r="S380" s="47">
        <f t="shared" si="172"/>
        <v>91.91</v>
      </c>
      <c r="T380" s="47">
        <f t="shared" si="172"/>
        <v>70.7</v>
      </c>
      <c r="U380" s="47">
        <f t="shared" si="172"/>
        <v>105.4</v>
      </c>
      <c r="V380" s="47">
        <f t="shared" si="172"/>
        <v>63</v>
      </c>
      <c r="W380" s="47">
        <f t="shared" si="172"/>
        <v>0</v>
      </c>
      <c r="X380" s="47"/>
      <c r="Y380" s="47"/>
      <c r="Z380" s="48"/>
      <c r="AA380" s="47">
        <f>AA375</f>
        <v>1512.5</v>
      </c>
      <c r="AB380" s="80"/>
      <c r="AC380" s="44"/>
      <c r="AD380" s="44"/>
      <c r="AE380" s="44"/>
      <c r="AF380" s="138"/>
    </row>
    <row r="381" spans="1:32" s="55" customFormat="1" ht="30.75" hidden="1" customHeight="1" x14ac:dyDescent="0.2">
      <c r="A381" s="49"/>
      <c r="B381" s="50" t="s">
        <v>303</v>
      </c>
      <c r="C381" s="49">
        <f>SUM(C348:C377)</f>
        <v>30</v>
      </c>
      <c r="D381" s="49"/>
      <c r="E381" s="49"/>
      <c r="F381" s="49"/>
      <c r="G381" s="49"/>
      <c r="H381" s="49">
        <f>SUM(H348:H377)</f>
        <v>81</v>
      </c>
      <c r="I381" s="49"/>
      <c r="J381" s="49">
        <f t="shared" ref="J381:P381" si="173">SUM(J348:J377)</f>
        <v>773</v>
      </c>
      <c r="K381" s="51">
        <f t="shared" si="173"/>
        <v>25152.400000000001</v>
      </c>
      <c r="L381" s="52">
        <f t="shared" si="173"/>
        <v>43664.6</v>
      </c>
      <c r="M381" s="47">
        <f t="shared" si="173"/>
        <v>47349.899999999994</v>
      </c>
      <c r="N381" s="53">
        <f t="shared" si="173"/>
        <v>51187.099999999991</v>
      </c>
      <c r="O381" s="47">
        <f t="shared" si="173"/>
        <v>56556.74</v>
      </c>
      <c r="P381" s="51">
        <f t="shared" si="173"/>
        <v>207168</v>
      </c>
      <c r="Q381" s="51"/>
      <c r="R381" s="51">
        <f t="shared" ref="R381:W381" si="174">SUM(R348:R377)</f>
        <v>28248.140000000007</v>
      </c>
      <c r="S381" s="51">
        <f t="shared" si="174"/>
        <v>4733.12</v>
      </c>
      <c r="T381" s="51">
        <f t="shared" si="174"/>
        <v>3641.1000000000004</v>
      </c>
      <c r="U381" s="51">
        <f t="shared" si="174"/>
        <v>3881.4000000000005</v>
      </c>
      <c r="V381" s="51">
        <f t="shared" si="174"/>
        <v>3783.5999999999995</v>
      </c>
      <c r="W381" s="51">
        <f t="shared" si="174"/>
        <v>202.6</v>
      </c>
      <c r="X381" s="51"/>
      <c r="Y381" s="51"/>
      <c r="Z381" s="54"/>
      <c r="AA381" s="51">
        <f>SUM(AA348:AA377)</f>
        <v>46960.710000000006</v>
      </c>
      <c r="AB381" s="49"/>
      <c r="AC381" s="49"/>
      <c r="AD381" s="49"/>
      <c r="AE381" s="49"/>
      <c r="AF381" s="96"/>
    </row>
    <row r="382" spans="1:32" s="7" customFormat="1" ht="33" hidden="1" customHeight="1" x14ac:dyDescent="0.2">
      <c r="A382" s="44"/>
      <c r="B382" s="43" t="s">
        <v>105</v>
      </c>
      <c r="C382" s="44">
        <f>SUM(C349,C353,C358:C359,C361,C363,C364)</f>
        <v>7</v>
      </c>
      <c r="D382" s="44"/>
      <c r="E382" s="44"/>
      <c r="F382" s="44"/>
      <c r="G382" s="44"/>
      <c r="H382" s="44">
        <f>SUM(H349,H353,H358:H359,H361,H363,H364)</f>
        <v>14</v>
      </c>
      <c r="I382" s="44"/>
      <c r="J382" s="44">
        <f t="shared" ref="J382:P382" si="175">SUM(J349,J353,J358:J359,J361,J363,J364)</f>
        <v>112</v>
      </c>
      <c r="K382" s="47">
        <f t="shared" si="175"/>
        <v>3517.7999999999993</v>
      </c>
      <c r="L382" s="52">
        <f t="shared" si="175"/>
        <v>6288.0999999999995</v>
      </c>
      <c r="M382" s="47">
        <f t="shared" si="175"/>
        <v>6732.7</v>
      </c>
      <c r="N382" s="53">
        <f t="shared" si="175"/>
        <v>7508.8</v>
      </c>
      <c r="O382" s="47">
        <f t="shared" si="175"/>
        <v>8099.7700000000013</v>
      </c>
      <c r="P382" s="47">
        <f t="shared" si="175"/>
        <v>24848</v>
      </c>
      <c r="Q382" s="47"/>
      <c r="R382" s="47">
        <f t="shared" ref="R382:W382" si="176">SUM(R349,R353,R358:R359,R361,R363,R364)</f>
        <v>5512.1</v>
      </c>
      <c r="S382" s="47">
        <f t="shared" si="176"/>
        <v>634.27</v>
      </c>
      <c r="T382" s="47">
        <f t="shared" si="176"/>
        <v>487.9</v>
      </c>
      <c r="U382" s="47">
        <f t="shared" si="176"/>
        <v>732.8</v>
      </c>
      <c r="V382" s="47">
        <f t="shared" si="176"/>
        <v>444.6</v>
      </c>
      <c r="W382" s="47">
        <f t="shared" si="176"/>
        <v>0</v>
      </c>
      <c r="X382" s="47"/>
      <c r="Y382" s="47"/>
      <c r="Z382" s="48"/>
      <c r="AA382" s="47">
        <f>SUM(AA349,AA353,AA358:AA359,AA361,AA363,AA364)</f>
        <v>9252.5</v>
      </c>
      <c r="AB382" s="44"/>
      <c r="AC382" s="44"/>
      <c r="AD382" s="44"/>
      <c r="AE382" s="44"/>
    </row>
    <row r="383" spans="1:32" s="7" customFormat="1" ht="48" hidden="1" customHeight="1" x14ac:dyDescent="0.2">
      <c r="A383" s="44"/>
      <c r="B383" s="43" t="s">
        <v>107</v>
      </c>
      <c r="C383" s="44">
        <f>SUM(C350,C354:C355,C362,C368)</f>
        <v>5</v>
      </c>
      <c r="D383" s="44"/>
      <c r="E383" s="44"/>
      <c r="F383" s="44"/>
      <c r="G383" s="44"/>
      <c r="H383" s="44">
        <f>SUM(H350,H354:H355,H362,H368)</f>
        <v>10</v>
      </c>
      <c r="I383" s="44"/>
      <c r="J383" s="44">
        <f t="shared" ref="J383:P383" si="177">SUM(J350,J354:J355,J362,J368)</f>
        <v>88</v>
      </c>
      <c r="K383" s="47">
        <f t="shared" si="177"/>
        <v>2418.1999999999998</v>
      </c>
      <c r="L383" s="52">
        <f t="shared" si="177"/>
        <v>4439.8</v>
      </c>
      <c r="M383" s="47">
        <f t="shared" si="177"/>
        <v>4754.8</v>
      </c>
      <c r="N383" s="53">
        <f t="shared" si="177"/>
        <v>5322.9</v>
      </c>
      <c r="O383" s="47">
        <f t="shared" si="177"/>
        <v>5743.57</v>
      </c>
      <c r="P383" s="47">
        <f t="shared" si="177"/>
        <v>17902</v>
      </c>
      <c r="Q383" s="47"/>
      <c r="R383" s="47">
        <f t="shared" ref="R383:W383" si="178">SUM(R350,R354:R355,R362,R368)</f>
        <v>4122.3</v>
      </c>
      <c r="S383" s="47">
        <f t="shared" si="178"/>
        <v>457.96999999999997</v>
      </c>
      <c r="T383" s="47">
        <f t="shared" si="178"/>
        <v>352.3</v>
      </c>
      <c r="U383" s="47">
        <f t="shared" si="178"/>
        <v>530.79999999999995</v>
      </c>
      <c r="V383" s="47">
        <f t="shared" si="178"/>
        <v>315</v>
      </c>
      <c r="W383" s="47">
        <f t="shared" si="178"/>
        <v>0</v>
      </c>
      <c r="X383" s="47"/>
      <c r="Y383" s="47"/>
      <c r="Z383" s="48"/>
      <c r="AA383" s="47">
        <f>SUM(AA350,AA354:AA355,AA362,AA368)</f>
        <v>6082.1</v>
      </c>
      <c r="AB383" s="44"/>
      <c r="AC383" s="44"/>
      <c r="AD383" s="44"/>
      <c r="AE383" s="44"/>
    </row>
    <row r="384" spans="1:32" s="7" customFormat="1" ht="45" hidden="1" customHeight="1" x14ac:dyDescent="0.2">
      <c r="A384" s="44"/>
      <c r="B384" s="43" t="s">
        <v>304</v>
      </c>
      <c r="C384" s="44">
        <f>SUM(C360,C370:C374,C376:C377)</f>
        <v>8</v>
      </c>
      <c r="D384" s="44"/>
      <c r="E384" s="44"/>
      <c r="F384" s="44"/>
      <c r="G384" s="44"/>
      <c r="H384" s="44">
        <f>SUM(H360,H370:H374,H376:H377)</f>
        <v>34</v>
      </c>
      <c r="I384" s="44"/>
      <c r="J384" s="44">
        <f t="shared" ref="J384:P384" si="179">SUM(J360,J370:J374,J376:J377)</f>
        <v>374</v>
      </c>
      <c r="K384" s="47">
        <f t="shared" si="179"/>
        <v>13555.900000000001</v>
      </c>
      <c r="L384" s="52">
        <f t="shared" si="179"/>
        <v>22934.9</v>
      </c>
      <c r="M384" s="47">
        <f t="shared" si="179"/>
        <v>25333.3</v>
      </c>
      <c r="N384" s="53">
        <f t="shared" si="179"/>
        <v>26391.4</v>
      </c>
      <c r="O384" s="47">
        <f t="shared" si="179"/>
        <v>29332.699999999997</v>
      </c>
      <c r="P384" s="47">
        <f t="shared" si="179"/>
        <v>118050</v>
      </c>
      <c r="Q384" s="47"/>
      <c r="R384" s="47">
        <f t="shared" ref="R384:W384" si="180">SUM(R360,R370:R374,R376:R377)</f>
        <v>10768.599999999999</v>
      </c>
      <c r="S384" s="47">
        <f t="shared" si="180"/>
        <v>2353.4899999999998</v>
      </c>
      <c r="T384" s="47">
        <f t="shared" si="180"/>
        <v>1810.6</v>
      </c>
      <c r="U384" s="47">
        <f t="shared" si="180"/>
        <v>1645.8999999999999</v>
      </c>
      <c r="V384" s="47">
        <f t="shared" si="180"/>
        <v>2398.4</v>
      </c>
      <c r="W384" s="47">
        <f t="shared" si="180"/>
        <v>0</v>
      </c>
      <c r="X384" s="47"/>
      <c r="Y384" s="47"/>
      <c r="Z384" s="48"/>
      <c r="AA384" s="47">
        <f>SUM(AA360,AA370:AA374,AA376:AA377)</f>
        <v>20182.71</v>
      </c>
      <c r="AB384" s="44"/>
      <c r="AC384" s="44"/>
      <c r="AD384" s="44"/>
      <c r="AE384" s="44"/>
      <c r="AF384" s="32"/>
    </row>
    <row r="385" spans="1:32" s="7" customFormat="1" ht="45" hidden="1" customHeight="1" x14ac:dyDescent="0.2">
      <c r="A385" s="44"/>
      <c r="B385" s="43" t="s">
        <v>207</v>
      </c>
      <c r="C385" s="44">
        <f>SUM(C348,C351,C375)</f>
        <v>3</v>
      </c>
      <c r="D385" s="44"/>
      <c r="E385" s="44"/>
      <c r="F385" s="44"/>
      <c r="G385" s="44"/>
      <c r="H385" s="44">
        <f>SUM(H348,H351+H375)</f>
        <v>6</v>
      </c>
      <c r="I385" s="44"/>
      <c r="J385" s="44">
        <f t="shared" ref="J385:P385" si="181">SUM(J348,J351+J375)</f>
        <v>48</v>
      </c>
      <c r="K385" s="47">
        <f t="shared" si="181"/>
        <v>1498.4</v>
      </c>
      <c r="L385" s="52">
        <f t="shared" si="181"/>
        <v>2678.6</v>
      </c>
      <c r="M385" s="47">
        <f t="shared" si="181"/>
        <v>2837</v>
      </c>
      <c r="N385" s="53">
        <f t="shared" si="181"/>
        <v>3203.8999999999996</v>
      </c>
      <c r="O385" s="47">
        <f t="shared" si="181"/>
        <v>3404.1</v>
      </c>
      <c r="P385" s="47">
        <f t="shared" si="181"/>
        <v>10663</v>
      </c>
      <c r="Q385" s="47"/>
      <c r="R385" s="47">
        <f t="shared" ref="R385:W385" si="182">SUM(R348,R351+R375)</f>
        <v>2421.8000000000002</v>
      </c>
      <c r="S385" s="47">
        <f t="shared" si="182"/>
        <v>273.13</v>
      </c>
      <c r="T385" s="47">
        <f t="shared" si="182"/>
        <v>210.1</v>
      </c>
      <c r="U385" s="47">
        <f t="shared" si="182"/>
        <v>315.20000000000005</v>
      </c>
      <c r="V385" s="47">
        <f t="shared" si="182"/>
        <v>189</v>
      </c>
      <c r="W385" s="47">
        <f t="shared" si="182"/>
        <v>0</v>
      </c>
      <c r="X385" s="47"/>
      <c r="Y385" s="47"/>
      <c r="Z385" s="48"/>
      <c r="AA385" s="47">
        <f>SUM(AA348,AA351+AA375)</f>
        <v>4022.7</v>
      </c>
      <c r="AB385" s="44"/>
      <c r="AC385" s="44"/>
      <c r="AD385" s="44"/>
      <c r="AE385" s="44"/>
      <c r="AF385" s="32"/>
    </row>
    <row r="386" spans="1:32" s="7" customFormat="1" ht="45" hidden="1" customHeight="1" x14ac:dyDescent="0.2">
      <c r="A386" s="44"/>
      <c r="B386" s="43" t="s">
        <v>305</v>
      </c>
      <c r="C386" s="44">
        <f>SUM(C356:C357,C369,C366,C367)</f>
        <v>5</v>
      </c>
      <c r="D386" s="44"/>
      <c r="E386" s="44"/>
      <c r="F386" s="44"/>
      <c r="G386" s="44"/>
      <c r="H386" s="44">
        <f>SUM(H356:H357,H369,H366,H367)</f>
        <v>13</v>
      </c>
      <c r="I386" s="44"/>
      <c r="J386" s="44">
        <f t="shared" ref="J386:P386" si="183">SUM(J356:J357,J369,J366,J367)</f>
        <v>111</v>
      </c>
      <c r="K386" s="47">
        <f t="shared" si="183"/>
        <v>3257</v>
      </c>
      <c r="L386" s="52">
        <f t="shared" si="183"/>
        <v>5564</v>
      </c>
      <c r="M386" s="47">
        <f t="shared" si="183"/>
        <v>5806.9</v>
      </c>
      <c r="N386" s="53">
        <f t="shared" si="183"/>
        <v>6646.5000000000009</v>
      </c>
      <c r="O386" s="47">
        <f t="shared" si="183"/>
        <v>7694.88</v>
      </c>
      <c r="P386" s="47">
        <f t="shared" si="183"/>
        <v>28553</v>
      </c>
      <c r="Q386" s="47"/>
      <c r="R386" s="47">
        <f t="shared" ref="R386:W386" si="184">SUM(R356:R357,R369,R366,R367)</f>
        <v>3849.04</v>
      </c>
      <c r="S386" s="47">
        <f t="shared" si="184"/>
        <v>831.74</v>
      </c>
      <c r="T386" s="47">
        <f t="shared" si="184"/>
        <v>639.80000000000007</v>
      </c>
      <c r="U386" s="47">
        <f t="shared" si="184"/>
        <v>442.70000000000005</v>
      </c>
      <c r="V386" s="47">
        <f t="shared" si="184"/>
        <v>310.60000000000002</v>
      </c>
      <c r="W386" s="47">
        <f t="shared" si="184"/>
        <v>202.6</v>
      </c>
      <c r="X386" s="47"/>
      <c r="Y386" s="47"/>
      <c r="Z386" s="48"/>
      <c r="AA386" s="47">
        <f>SUM(AA356:AA357,AA369,AA366,AA367)</f>
        <v>5274</v>
      </c>
      <c r="AB386" s="44"/>
      <c r="AC386" s="44"/>
      <c r="AD386" s="44"/>
      <c r="AE386" s="44"/>
      <c r="AF386" s="32"/>
    </row>
    <row r="387" spans="1:32" s="7" customFormat="1" ht="45" hidden="1" customHeight="1" x14ac:dyDescent="0.2">
      <c r="A387" s="44"/>
      <c r="B387" s="43" t="s">
        <v>110</v>
      </c>
      <c r="C387" s="44">
        <f>SUM(C352,C365,)</f>
        <v>2</v>
      </c>
      <c r="D387" s="44"/>
      <c r="E387" s="44"/>
      <c r="F387" s="44"/>
      <c r="G387" s="44"/>
      <c r="H387" s="44">
        <f>SUM(H352,H365,)</f>
        <v>4</v>
      </c>
      <c r="I387" s="44"/>
      <c r="J387" s="47">
        <f t="shared" ref="J387:P387" si="185">SUM(J352,J365,)</f>
        <v>40</v>
      </c>
      <c r="K387" s="47">
        <f t="shared" si="185"/>
        <v>905.09999999999991</v>
      </c>
      <c r="L387" s="52">
        <f t="shared" si="185"/>
        <v>1759.1999999999998</v>
      </c>
      <c r="M387" s="47">
        <f t="shared" si="185"/>
        <v>1885.1999999999998</v>
      </c>
      <c r="N387" s="53">
        <f t="shared" si="185"/>
        <v>2113.6</v>
      </c>
      <c r="O387" s="47">
        <f t="shared" si="185"/>
        <v>2281.7199999999998</v>
      </c>
      <c r="P387" s="47">
        <f t="shared" si="185"/>
        <v>7152</v>
      </c>
      <c r="Q387" s="47"/>
      <c r="R387" s="47">
        <f t="shared" ref="R387:W387" si="186">SUM(R352,R365,)</f>
        <v>1574.3</v>
      </c>
      <c r="S387" s="47">
        <f t="shared" si="186"/>
        <v>182.51999999999998</v>
      </c>
      <c r="T387" s="47">
        <f t="shared" si="186"/>
        <v>140.4</v>
      </c>
      <c r="U387" s="47">
        <f t="shared" si="186"/>
        <v>214</v>
      </c>
      <c r="V387" s="47">
        <f t="shared" si="186"/>
        <v>126</v>
      </c>
      <c r="W387" s="47">
        <f t="shared" si="186"/>
        <v>0</v>
      </c>
      <c r="X387" s="47"/>
      <c r="Y387" s="47"/>
      <c r="Z387" s="48"/>
      <c r="AA387" s="47">
        <f>SUM(AA352,AA365,)</f>
        <v>2146.6999999999998</v>
      </c>
      <c r="AB387" s="44"/>
      <c r="AC387" s="44"/>
      <c r="AD387" s="44"/>
      <c r="AE387" s="44"/>
      <c r="AF387" s="32"/>
    </row>
    <row r="388" spans="1:32" s="7" customFormat="1" hidden="1" outlineLevel="1" x14ac:dyDescent="0.2">
      <c r="A388" s="20">
        <v>1</v>
      </c>
      <c r="B388" s="21" t="s">
        <v>306</v>
      </c>
      <c r="C388" s="20">
        <v>1</v>
      </c>
      <c r="D388" s="20">
        <v>1</v>
      </c>
      <c r="E388" s="20">
        <v>1986</v>
      </c>
      <c r="F388" s="22" t="s">
        <v>35</v>
      </c>
      <c r="G388" s="20" t="s">
        <v>36</v>
      </c>
      <c r="H388" s="20">
        <v>2</v>
      </c>
      <c r="I388" s="20">
        <v>2</v>
      </c>
      <c r="J388" s="20">
        <v>16</v>
      </c>
      <c r="K388" s="28">
        <v>499.9</v>
      </c>
      <c r="L388" s="39">
        <v>896.4</v>
      </c>
      <c r="M388" s="28">
        <v>959.4</v>
      </c>
      <c r="N388" s="59">
        <f>L388+T388+U388</f>
        <v>1080.5999999999999</v>
      </c>
      <c r="O388" s="28">
        <v>1164.51</v>
      </c>
      <c r="P388" s="42">
        <v>3600</v>
      </c>
      <c r="Q388" s="28" t="s">
        <v>37</v>
      </c>
      <c r="R388" s="28">
        <v>794.7</v>
      </c>
      <c r="S388" s="28">
        <v>90.61</v>
      </c>
      <c r="T388" s="28">
        <v>69.7</v>
      </c>
      <c r="U388" s="28">
        <v>114.5</v>
      </c>
      <c r="V388" s="42">
        <v>63</v>
      </c>
      <c r="W388" s="28">
        <v>0</v>
      </c>
      <c r="X388" s="10" t="s">
        <v>188</v>
      </c>
      <c r="Y388" s="42">
        <v>35</v>
      </c>
      <c r="Z388" s="30" t="s">
        <v>295</v>
      </c>
      <c r="AA388" s="42">
        <v>769.1</v>
      </c>
      <c r="AB388" s="31" t="s">
        <v>40</v>
      </c>
      <c r="AC388" s="10" t="s">
        <v>63</v>
      </c>
      <c r="AD388" s="10"/>
      <c r="AE388" s="10" t="s">
        <v>42</v>
      </c>
      <c r="AF388" s="32"/>
    </row>
    <row r="389" spans="1:32" s="7" customFormat="1" ht="45" hidden="1" customHeight="1" outlineLevel="1" x14ac:dyDescent="0.2">
      <c r="A389" s="20">
        <v>2</v>
      </c>
      <c r="B389" s="21" t="s">
        <v>306</v>
      </c>
      <c r="C389" s="20">
        <v>1</v>
      </c>
      <c r="D389" s="20">
        <v>2</v>
      </c>
      <c r="E389" s="20">
        <v>1987</v>
      </c>
      <c r="F389" s="22" t="s">
        <v>35</v>
      </c>
      <c r="G389" s="20" t="s">
        <v>36</v>
      </c>
      <c r="H389" s="20">
        <v>2</v>
      </c>
      <c r="I389" s="20">
        <v>2</v>
      </c>
      <c r="J389" s="20">
        <v>16</v>
      </c>
      <c r="K389" s="28">
        <v>504.6</v>
      </c>
      <c r="L389" s="39">
        <v>939</v>
      </c>
      <c r="M389" s="28">
        <v>973.2</v>
      </c>
      <c r="N389" s="59">
        <v>1116.7</v>
      </c>
      <c r="O389" s="28">
        <v>1588.73</v>
      </c>
      <c r="P389" s="42">
        <v>3619</v>
      </c>
      <c r="Q389" s="28" t="s">
        <v>37</v>
      </c>
      <c r="R389" s="28">
        <v>660.39</v>
      </c>
      <c r="S389" s="28">
        <v>92.56</v>
      </c>
      <c r="T389" s="28">
        <v>71.2</v>
      </c>
      <c r="U389" s="28">
        <v>177.7</v>
      </c>
      <c r="V389" s="28">
        <v>34.200000000000003</v>
      </c>
      <c r="W389" s="28">
        <v>0</v>
      </c>
      <c r="X389" s="10" t="s">
        <v>77</v>
      </c>
      <c r="Y389" s="42">
        <v>22</v>
      </c>
      <c r="Z389" s="30" t="s">
        <v>307</v>
      </c>
      <c r="AA389" s="42">
        <v>1475.6</v>
      </c>
      <c r="AB389" s="31" t="s">
        <v>40</v>
      </c>
      <c r="AC389" s="10" t="s">
        <v>72</v>
      </c>
      <c r="AD389" s="10" t="s">
        <v>54</v>
      </c>
      <c r="AE389" s="10" t="s">
        <v>42</v>
      </c>
      <c r="AF389" s="32"/>
    </row>
    <row r="390" spans="1:32" s="7" customFormat="1" ht="45" hidden="1" customHeight="1" outlineLevel="1" x14ac:dyDescent="0.2">
      <c r="A390" s="20">
        <v>3</v>
      </c>
      <c r="B390" s="21" t="s">
        <v>306</v>
      </c>
      <c r="C390" s="20">
        <v>1</v>
      </c>
      <c r="D390" s="20">
        <v>3</v>
      </c>
      <c r="E390" s="20">
        <v>1986</v>
      </c>
      <c r="F390" s="22" t="s">
        <v>35</v>
      </c>
      <c r="G390" s="20" t="s">
        <v>36</v>
      </c>
      <c r="H390" s="20">
        <v>2</v>
      </c>
      <c r="I390" s="20">
        <v>2</v>
      </c>
      <c r="J390" s="20">
        <v>16</v>
      </c>
      <c r="K390" s="28">
        <v>499.9</v>
      </c>
      <c r="L390" s="39">
        <v>904.6</v>
      </c>
      <c r="M390" s="28">
        <v>970</v>
      </c>
      <c r="N390" s="59">
        <f t="shared" ref="N390:N410" si="187">L390+T390+U390</f>
        <v>1158.2</v>
      </c>
      <c r="O390" s="28">
        <v>1830.4</v>
      </c>
      <c r="P390" s="42">
        <v>3512</v>
      </c>
      <c r="Q390" s="28" t="s">
        <v>37</v>
      </c>
      <c r="R390" s="28">
        <v>650.64</v>
      </c>
      <c r="S390" s="28">
        <v>90.48</v>
      </c>
      <c r="T390" s="28">
        <v>69.400000000000006</v>
      </c>
      <c r="U390" s="28">
        <v>184.2</v>
      </c>
      <c r="V390" s="28">
        <v>32.700000000000003</v>
      </c>
      <c r="W390" s="28">
        <v>0</v>
      </c>
      <c r="X390" s="10" t="s">
        <v>188</v>
      </c>
      <c r="Y390" s="42">
        <v>24</v>
      </c>
      <c r="Z390" s="30" t="s">
        <v>307</v>
      </c>
      <c r="AA390" s="42">
        <v>1545.9</v>
      </c>
      <c r="AB390" s="31" t="s">
        <v>40</v>
      </c>
      <c r="AC390" s="10" t="s">
        <v>54</v>
      </c>
      <c r="AD390" s="10" t="s">
        <v>189</v>
      </c>
      <c r="AE390" s="10" t="s">
        <v>42</v>
      </c>
      <c r="AF390" s="32"/>
    </row>
    <row r="391" spans="1:32" s="7" customFormat="1" ht="45" hidden="1" customHeight="1" outlineLevel="1" x14ac:dyDescent="0.2">
      <c r="A391" s="20">
        <v>4</v>
      </c>
      <c r="B391" s="21" t="s">
        <v>306</v>
      </c>
      <c r="C391" s="20">
        <v>1</v>
      </c>
      <c r="D391" s="20">
        <v>4</v>
      </c>
      <c r="E391" s="20">
        <v>1986</v>
      </c>
      <c r="F391" s="22" t="s">
        <v>35</v>
      </c>
      <c r="G391" s="20" t="s">
        <v>36</v>
      </c>
      <c r="H391" s="20">
        <v>2</v>
      </c>
      <c r="I391" s="20">
        <v>2</v>
      </c>
      <c r="J391" s="20">
        <v>16</v>
      </c>
      <c r="K391" s="28">
        <v>504.4</v>
      </c>
      <c r="L391" s="39">
        <v>897.9</v>
      </c>
      <c r="M391" s="28">
        <v>960.9</v>
      </c>
      <c r="N391" s="59">
        <f t="shared" si="187"/>
        <v>1081.7</v>
      </c>
      <c r="O391" s="28">
        <v>1166.18</v>
      </c>
      <c r="P391" s="42">
        <v>3612</v>
      </c>
      <c r="Q391" s="28" t="s">
        <v>37</v>
      </c>
      <c r="R391" s="28">
        <v>800.2</v>
      </c>
      <c r="S391" s="28">
        <v>93.08</v>
      </c>
      <c r="T391" s="28">
        <v>71.599999999999994</v>
      </c>
      <c r="U391" s="28">
        <v>112.2</v>
      </c>
      <c r="V391" s="42">
        <v>63</v>
      </c>
      <c r="W391" s="28">
        <v>0</v>
      </c>
      <c r="X391" s="10" t="s">
        <v>77</v>
      </c>
      <c r="Y391" s="42">
        <v>32</v>
      </c>
      <c r="Z391" s="30" t="s">
        <v>295</v>
      </c>
      <c r="AA391" s="42">
        <v>1509</v>
      </c>
      <c r="AB391" s="31" t="s">
        <v>40</v>
      </c>
      <c r="AC391" s="10" t="s">
        <v>72</v>
      </c>
      <c r="AD391" s="10" t="s">
        <v>54</v>
      </c>
      <c r="AE391" s="10" t="s">
        <v>42</v>
      </c>
      <c r="AF391" s="32"/>
    </row>
    <row r="392" spans="1:32" s="7" customFormat="1" ht="45" hidden="1" customHeight="1" outlineLevel="1" x14ac:dyDescent="0.2">
      <c r="A392" s="20">
        <v>5</v>
      </c>
      <c r="B392" s="21" t="s">
        <v>306</v>
      </c>
      <c r="C392" s="20">
        <v>1</v>
      </c>
      <c r="D392" s="20">
        <v>5</v>
      </c>
      <c r="E392" s="20">
        <v>1986</v>
      </c>
      <c r="F392" s="22" t="s">
        <v>35</v>
      </c>
      <c r="G392" s="20" t="s">
        <v>36</v>
      </c>
      <c r="H392" s="20">
        <v>2</v>
      </c>
      <c r="I392" s="20">
        <v>2</v>
      </c>
      <c r="J392" s="20">
        <v>16</v>
      </c>
      <c r="K392" s="28">
        <v>506.7</v>
      </c>
      <c r="L392" s="39">
        <v>903.7</v>
      </c>
      <c r="M392" s="28">
        <v>966.7</v>
      </c>
      <c r="N392" s="59">
        <f t="shared" si="187"/>
        <v>1083.4000000000001</v>
      </c>
      <c r="O392" s="28">
        <v>1167.4000000000001</v>
      </c>
      <c r="P392" s="42">
        <v>3583</v>
      </c>
      <c r="Q392" s="28" t="s">
        <v>37</v>
      </c>
      <c r="R392" s="28">
        <v>793.4</v>
      </c>
      <c r="S392" s="28">
        <v>91</v>
      </c>
      <c r="T392" s="28">
        <v>70</v>
      </c>
      <c r="U392" s="28">
        <v>109.7</v>
      </c>
      <c r="V392" s="42">
        <v>63</v>
      </c>
      <c r="W392" s="28">
        <v>0</v>
      </c>
      <c r="X392" s="10" t="s">
        <v>77</v>
      </c>
      <c r="Y392" s="42">
        <v>33</v>
      </c>
      <c r="Z392" s="30" t="s">
        <v>295</v>
      </c>
      <c r="AA392" s="42">
        <v>1619.2</v>
      </c>
      <c r="AB392" s="31" t="s">
        <v>40</v>
      </c>
      <c r="AC392" s="10" t="s">
        <v>72</v>
      </c>
      <c r="AD392" s="10" t="s">
        <v>54</v>
      </c>
      <c r="AE392" s="10" t="s">
        <v>42</v>
      </c>
      <c r="AF392" s="32"/>
    </row>
    <row r="393" spans="1:32" s="7" customFormat="1" ht="45" hidden="1" customHeight="1" outlineLevel="1" x14ac:dyDescent="0.2">
      <c r="A393" s="20">
        <v>6</v>
      </c>
      <c r="B393" s="21" t="s">
        <v>306</v>
      </c>
      <c r="C393" s="20">
        <v>1</v>
      </c>
      <c r="D393" s="20">
        <v>6</v>
      </c>
      <c r="E393" s="20">
        <v>1989</v>
      </c>
      <c r="F393" s="22" t="s">
        <v>35</v>
      </c>
      <c r="G393" s="20" t="s">
        <v>36</v>
      </c>
      <c r="H393" s="20">
        <v>2</v>
      </c>
      <c r="I393" s="20">
        <v>2</v>
      </c>
      <c r="J393" s="20">
        <v>16</v>
      </c>
      <c r="K393" s="28">
        <v>501.5</v>
      </c>
      <c r="L393" s="39">
        <v>902.8</v>
      </c>
      <c r="M393" s="28">
        <v>967</v>
      </c>
      <c r="N393" s="59">
        <f t="shared" si="187"/>
        <v>1078.5999999999999</v>
      </c>
      <c r="O393" s="28">
        <v>1163.98</v>
      </c>
      <c r="P393" s="42">
        <v>3621</v>
      </c>
      <c r="Q393" s="28" t="s">
        <v>37</v>
      </c>
      <c r="R393" s="28">
        <v>776.9</v>
      </c>
      <c r="S393" s="28">
        <v>91.78</v>
      </c>
      <c r="T393" s="28">
        <v>70.599999999999994</v>
      </c>
      <c r="U393" s="28">
        <v>105.2</v>
      </c>
      <c r="V393" s="42">
        <v>64.2</v>
      </c>
      <c r="W393" s="28">
        <v>0</v>
      </c>
      <c r="X393" s="10" t="s">
        <v>77</v>
      </c>
      <c r="Y393" s="42">
        <v>29</v>
      </c>
      <c r="Z393" s="30" t="s">
        <v>295</v>
      </c>
      <c r="AA393" s="42">
        <v>1064</v>
      </c>
      <c r="AB393" s="31" t="s">
        <v>40</v>
      </c>
      <c r="AC393" s="10" t="s">
        <v>72</v>
      </c>
      <c r="AD393" s="10" t="s">
        <v>54</v>
      </c>
      <c r="AE393" s="10" t="s">
        <v>42</v>
      </c>
      <c r="AF393" s="32"/>
    </row>
    <row r="394" spans="1:32" s="7" customFormat="1" hidden="1" outlineLevel="1" x14ac:dyDescent="0.2">
      <c r="A394" s="20">
        <v>7</v>
      </c>
      <c r="B394" s="21" t="s">
        <v>306</v>
      </c>
      <c r="C394" s="20">
        <v>1</v>
      </c>
      <c r="D394" s="20">
        <v>7</v>
      </c>
      <c r="E394" s="20">
        <v>1987</v>
      </c>
      <c r="F394" s="22" t="s">
        <v>35</v>
      </c>
      <c r="G394" s="20" t="s">
        <v>36</v>
      </c>
      <c r="H394" s="20">
        <v>1</v>
      </c>
      <c r="I394" s="20">
        <v>2</v>
      </c>
      <c r="J394" s="20">
        <v>4</v>
      </c>
      <c r="K394" s="28">
        <v>131.4</v>
      </c>
      <c r="L394" s="39">
        <v>231.6</v>
      </c>
      <c r="M394" s="28">
        <v>249.1</v>
      </c>
      <c r="N394" s="59">
        <f t="shared" si="187"/>
        <v>319.8</v>
      </c>
      <c r="O394" s="28">
        <v>347.77</v>
      </c>
      <c r="P394" s="42">
        <v>1038</v>
      </c>
      <c r="Q394" s="28" t="s">
        <v>37</v>
      </c>
      <c r="R394" s="28">
        <v>776.9</v>
      </c>
      <c r="S394" s="28">
        <v>45.37</v>
      </c>
      <c r="T394" s="28">
        <v>34.9</v>
      </c>
      <c r="U394" s="28">
        <v>53.3</v>
      </c>
      <c r="V394" s="42">
        <v>17.5</v>
      </c>
      <c r="W394" s="28">
        <v>0</v>
      </c>
      <c r="X394" s="10" t="s">
        <v>188</v>
      </c>
      <c r="Y394" s="42">
        <v>8</v>
      </c>
      <c r="Z394" s="30" t="s">
        <v>295</v>
      </c>
      <c r="AA394" s="42">
        <v>355.2</v>
      </c>
      <c r="AB394" s="31" t="s">
        <v>40</v>
      </c>
      <c r="AC394" s="10" t="s">
        <v>54</v>
      </c>
      <c r="AD394" s="10" t="s">
        <v>189</v>
      </c>
      <c r="AE394" s="10" t="s">
        <v>42</v>
      </c>
      <c r="AF394" s="32"/>
    </row>
    <row r="395" spans="1:32" s="7" customFormat="1" ht="45" hidden="1" customHeight="1" outlineLevel="1" x14ac:dyDescent="0.2">
      <c r="A395" s="20">
        <v>8</v>
      </c>
      <c r="B395" s="21" t="s">
        <v>306</v>
      </c>
      <c r="C395" s="20">
        <v>1</v>
      </c>
      <c r="D395" s="20">
        <v>9</v>
      </c>
      <c r="E395" s="20">
        <v>1989</v>
      </c>
      <c r="F395" s="22" t="s">
        <v>35</v>
      </c>
      <c r="G395" s="20" t="s">
        <v>36</v>
      </c>
      <c r="H395" s="20">
        <v>2</v>
      </c>
      <c r="I395" s="20">
        <v>2</v>
      </c>
      <c r="J395" s="20">
        <v>16</v>
      </c>
      <c r="K395" s="28">
        <v>506.5</v>
      </c>
      <c r="L395" s="39">
        <v>906.3</v>
      </c>
      <c r="M395" s="28">
        <v>969.3</v>
      </c>
      <c r="N395" s="59">
        <f t="shared" si="187"/>
        <v>1082.0999999999999</v>
      </c>
      <c r="O395" s="28">
        <v>1166.43</v>
      </c>
      <c r="P395" s="42">
        <v>3694</v>
      </c>
      <c r="Q395" s="28" t="s">
        <v>37</v>
      </c>
      <c r="R395" s="28">
        <v>798.7</v>
      </c>
      <c r="S395" s="28">
        <v>92.43</v>
      </c>
      <c r="T395" s="28">
        <v>71.099999999999994</v>
      </c>
      <c r="U395" s="28">
        <v>104.7</v>
      </c>
      <c r="V395" s="42">
        <v>63</v>
      </c>
      <c r="W395" s="28">
        <v>0</v>
      </c>
      <c r="X395" s="10" t="s">
        <v>77</v>
      </c>
      <c r="Y395" s="42">
        <v>30</v>
      </c>
      <c r="Z395" s="30" t="s">
        <v>295</v>
      </c>
      <c r="AA395" s="42">
        <v>1025.4000000000001</v>
      </c>
      <c r="AB395" s="31" t="s">
        <v>40</v>
      </c>
      <c r="AC395" s="10" t="s">
        <v>72</v>
      </c>
      <c r="AD395" s="10" t="s">
        <v>54</v>
      </c>
      <c r="AE395" s="10" t="s">
        <v>42</v>
      </c>
      <c r="AF395" s="32"/>
    </row>
    <row r="396" spans="1:32" s="7" customFormat="1" ht="45" hidden="1" customHeight="1" outlineLevel="1" x14ac:dyDescent="0.2">
      <c r="A396" s="20">
        <v>9</v>
      </c>
      <c r="B396" s="21" t="s">
        <v>306</v>
      </c>
      <c r="C396" s="20">
        <v>1</v>
      </c>
      <c r="D396" s="20">
        <v>10</v>
      </c>
      <c r="E396" s="20">
        <v>1987</v>
      </c>
      <c r="F396" s="22" t="s">
        <v>35</v>
      </c>
      <c r="G396" s="20" t="s">
        <v>36</v>
      </c>
      <c r="H396" s="20">
        <v>2</v>
      </c>
      <c r="I396" s="20">
        <v>2</v>
      </c>
      <c r="J396" s="20">
        <v>16</v>
      </c>
      <c r="K396" s="28">
        <v>501</v>
      </c>
      <c r="L396" s="39">
        <v>898.5</v>
      </c>
      <c r="M396" s="28">
        <v>961.5</v>
      </c>
      <c r="N396" s="59">
        <f t="shared" si="187"/>
        <v>1075.6000000000001</v>
      </c>
      <c r="O396" s="28">
        <v>1159.6600000000001</v>
      </c>
      <c r="P396" s="42">
        <v>3512</v>
      </c>
      <c r="Q396" s="28" t="s">
        <v>37</v>
      </c>
      <c r="R396" s="28">
        <v>776.9</v>
      </c>
      <c r="S396" s="28">
        <v>91.26</v>
      </c>
      <c r="T396" s="28">
        <v>70.2</v>
      </c>
      <c r="U396" s="28">
        <v>106.9</v>
      </c>
      <c r="V396" s="42">
        <v>63</v>
      </c>
      <c r="W396" s="28">
        <v>0</v>
      </c>
      <c r="X396" s="10" t="s">
        <v>77</v>
      </c>
      <c r="Y396" s="42">
        <v>30</v>
      </c>
      <c r="Z396" s="30" t="s">
        <v>295</v>
      </c>
      <c r="AA396" s="42">
        <v>1272.9000000000001</v>
      </c>
      <c r="AB396" s="31" t="s">
        <v>40</v>
      </c>
      <c r="AC396" s="10" t="s">
        <v>72</v>
      </c>
      <c r="AD396" s="10" t="s">
        <v>54</v>
      </c>
      <c r="AE396" s="10" t="s">
        <v>42</v>
      </c>
      <c r="AF396" s="32"/>
    </row>
    <row r="397" spans="1:32" s="7" customFormat="1" ht="45" hidden="1" customHeight="1" outlineLevel="1" x14ac:dyDescent="0.2">
      <c r="A397" s="20">
        <v>10</v>
      </c>
      <c r="B397" s="21" t="s">
        <v>306</v>
      </c>
      <c r="C397" s="20">
        <v>1</v>
      </c>
      <c r="D397" s="20">
        <v>11</v>
      </c>
      <c r="E397" s="20">
        <v>1987</v>
      </c>
      <c r="F397" s="22" t="s">
        <v>35</v>
      </c>
      <c r="G397" s="20" t="s">
        <v>36</v>
      </c>
      <c r="H397" s="20">
        <v>2</v>
      </c>
      <c r="I397" s="20">
        <v>2</v>
      </c>
      <c r="J397" s="20">
        <v>16</v>
      </c>
      <c r="K397" s="28">
        <v>507.4</v>
      </c>
      <c r="L397" s="39">
        <v>907.7</v>
      </c>
      <c r="M397" s="28">
        <v>970.7</v>
      </c>
      <c r="N397" s="59">
        <f t="shared" si="187"/>
        <v>1093.5</v>
      </c>
      <c r="O397" s="28">
        <v>1177.5899999999999</v>
      </c>
      <c r="P397" s="42">
        <v>3552</v>
      </c>
      <c r="Q397" s="28" t="s">
        <v>37</v>
      </c>
      <c r="R397" s="28">
        <v>800.2</v>
      </c>
      <c r="S397" s="28">
        <v>91.39</v>
      </c>
      <c r="T397" s="28">
        <v>70.3</v>
      </c>
      <c r="U397" s="28">
        <v>115.5</v>
      </c>
      <c r="V397" s="42">
        <v>63</v>
      </c>
      <c r="W397" s="28">
        <v>0</v>
      </c>
      <c r="X397" s="10" t="s">
        <v>77</v>
      </c>
      <c r="Y397" s="42">
        <v>30</v>
      </c>
      <c r="Z397" s="30" t="s">
        <v>295</v>
      </c>
      <c r="AA397" s="42">
        <v>1536.2</v>
      </c>
      <c r="AB397" s="31" t="s">
        <v>40</v>
      </c>
      <c r="AC397" s="10" t="s">
        <v>72</v>
      </c>
      <c r="AD397" s="10" t="s">
        <v>54</v>
      </c>
      <c r="AE397" s="10" t="s">
        <v>42</v>
      </c>
      <c r="AF397" s="32"/>
    </row>
    <row r="398" spans="1:32" s="7" customFormat="1" ht="45" hidden="1" customHeight="1" outlineLevel="1" x14ac:dyDescent="0.2">
      <c r="A398" s="20">
        <v>11</v>
      </c>
      <c r="B398" s="21" t="s">
        <v>306</v>
      </c>
      <c r="C398" s="20">
        <v>1</v>
      </c>
      <c r="D398" s="20">
        <v>13</v>
      </c>
      <c r="E398" s="20">
        <v>1987</v>
      </c>
      <c r="F398" s="22" t="s">
        <v>35</v>
      </c>
      <c r="G398" s="20" t="s">
        <v>36</v>
      </c>
      <c r="H398" s="20">
        <v>2</v>
      </c>
      <c r="I398" s="20">
        <v>2</v>
      </c>
      <c r="J398" s="20">
        <v>16</v>
      </c>
      <c r="K398" s="28">
        <v>507.4</v>
      </c>
      <c r="L398" s="39">
        <v>905.7</v>
      </c>
      <c r="M398" s="28">
        <v>972.3</v>
      </c>
      <c r="N398" s="59">
        <f t="shared" si="187"/>
        <v>1091.1000000000001</v>
      </c>
      <c r="O398" s="28">
        <v>1178.7</v>
      </c>
      <c r="P398" s="42">
        <v>3612</v>
      </c>
      <c r="Q398" s="28" t="s">
        <v>37</v>
      </c>
      <c r="R398" s="28">
        <v>800.2</v>
      </c>
      <c r="S398" s="28">
        <v>91</v>
      </c>
      <c r="T398" s="28">
        <v>70</v>
      </c>
      <c r="U398" s="28">
        <v>115.4</v>
      </c>
      <c r="V398" s="42">
        <v>66.599999999999994</v>
      </c>
      <c r="W398" s="28">
        <v>0</v>
      </c>
      <c r="X398" s="10" t="s">
        <v>52</v>
      </c>
      <c r="Y398" s="42">
        <v>31</v>
      </c>
      <c r="Z398" s="30" t="s">
        <v>295</v>
      </c>
      <c r="AA398" s="42">
        <v>1506</v>
      </c>
      <c r="AB398" s="31" t="s">
        <v>40</v>
      </c>
      <c r="AC398" s="10" t="s">
        <v>54</v>
      </c>
      <c r="AD398" s="10" t="s">
        <v>54</v>
      </c>
      <c r="AE398" s="10" t="s">
        <v>42</v>
      </c>
      <c r="AF398" s="32"/>
    </row>
    <row r="399" spans="1:32" s="7" customFormat="1" ht="45" hidden="1" customHeight="1" outlineLevel="1" x14ac:dyDescent="0.2">
      <c r="A399" s="20">
        <v>12</v>
      </c>
      <c r="B399" s="21" t="s">
        <v>306</v>
      </c>
      <c r="C399" s="20">
        <v>1</v>
      </c>
      <c r="D399" s="20">
        <v>15</v>
      </c>
      <c r="E399" s="20">
        <v>1989</v>
      </c>
      <c r="F399" s="22" t="s">
        <v>35</v>
      </c>
      <c r="G399" s="20" t="s">
        <v>36</v>
      </c>
      <c r="H399" s="20">
        <v>2</v>
      </c>
      <c r="I399" s="20">
        <v>2</v>
      </c>
      <c r="J399" s="20">
        <v>16</v>
      </c>
      <c r="K399" s="28">
        <v>513.29999999999995</v>
      </c>
      <c r="L399" s="39">
        <v>917.2</v>
      </c>
      <c r="M399" s="28">
        <v>980.2</v>
      </c>
      <c r="N399" s="59">
        <f t="shared" si="187"/>
        <v>1092.9000000000001</v>
      </c>
      <c r="O399" s="28">
        <v>1177.32</v>
      </c>
      <c r="P399" s="42">
        <v>3715</v>
      </c>
      <c r="Q399" s="28" t="s">
        <v>37</v>
      </c>
      <c r="R399" s="28">
        <v>845.6</v>
      </c>
      <c r="S399" s="28">
        <v>92.82</v>
      </c>
      <c r="T399" s="28">
        <v>71.400000000000006</v>
      </c>
      <c r="U399" s="28">
        <v>104.3</v>
      </c>
      <c r="V399" s="42">
        <v>63</v>
      </c>
      <c r="W399" s="28">
        <v>0</v>
      </c>
      <c r="X399" s="10" t="s">
        <v>52</v>
      </c>
      <c r="Y399" s="42">
        <v>33</v>
      </c>
      <c r="Z399" s="30" t="s">
        <v>295</v>
      </c>
      <c r="AA399" s="42">
        <v>1520</v>
      </c>
      <c r="AB399" s="31" t="s">
        <v>40</v>
      </c>
      <c r="AC399" s="10" t="s">
        <v>54</v>
      </c>
      <c r="AD399" s="10" t="s">
        <v>54</v>
      </c>
      <c r="AE399" s="10" t="s">
        <v>42</v>
      </c>
      <c r="AF399" s="32"/>
    </row>
    <row r="400" spans="1:32" s="7" customFormat="1" ht="45" hidden="1" customHeight="1" outlineLevel="1" x14ac:dyDescent="0.2">
      <c r="A400" s="20">
        <v>13</v>
      </c>
      <c r="B400" s="21" t="s">
        <v>306</v>
      </c>
      <c r="C400" s="20">
        <v>1</v>
      </c>
      <c r="D400" s="20">
        <v>16</v>
      </c>
      <c r="E400" s="20">
        <v>1989</v>
      </c>
      <c r="F400" s="22" t="s">
        <v>35</v>
      </c>
      <c r="G400" s="20" t="s">
        <v>36</v>
      </c>
      <c r="H400" s="20">
        <v>2</v>
      </c>
      <c r="I400" s="20">
        <v>2</v>
      </c>
      <c r="J400" s="20">
        <v>16</v>
      </c>
      <c r="K400" s="28">
        <v>503.9</v>
      </c>
      <c r="L400" s="39">
        <v>905.3</v>
      </c>
      <c r="M400" s="28">
        <v>986.4</v>
      </c>
      <c r="N400" s="59">
        <f t="shared" si="187"/>
        <v>1079.8</v>
      </c>
      <c r="O400" s="28">
        <v>1184.25</v>
      </c>
      <c r="P400" s="42">
        <v>3594</v>
      </c>
      <c r="Q400" s="28" t="s">
        <v>37</v>
      </c>
      <c r="R400" s="28">
        <v>798.7</v>
      </c>
      <c r="S400" s="28">
        <v>90.35</v>
      </c>
      <c r="T400" s="28">
        <v>69.5</v>
      </c>
      <c r="U400" s="28">
        <v>105</v>
      </c>
      <c r="V400" s="42">
        <v>81.099999999999994</v>
      </c>
      <c r="W400" s="28">
        <v>0</v>
      </c>
      <c r="X400" s="10" t="s">
        <v>38</v>
      </c>
      <c r="Y400" s="42">
        <v>25</v>
      </c>
      <c r="Z400" s="30" t="s">
        <v>295</v>
      </c>
      <c r="AA400" s="42">
        <v>1493.6</v>
      </c>
      <c r="AB400" s="31" t="s">
        <v>40</v>
      </c>
      <c r="AC400" s="10" t="s">
        <v>41</v>
      </c>
      <c r="AD400" s="10"/>
      <c r="AE400" s="10" t="s">
        <v>42</v>
      </c>
      <c r="AF400" s="32"/>
    </row>
    <row r="401" spans="1:32" s="7" customFormat="1" ht="45" hidden="1" customHeight="1" outlineLevel="1" x14ac:dyDescent="0.2">
      <c r="A401" s="20">
        <v>14</v>
      </c>
      <c r="B401" s="21" t="s">
        <v>306</v>
      </c>
      <c r="C401" s="20">
        <v>1</v>
      </c>
      <c r="D401" s="20">
        <v>19</v>
      </c>
      <c r="E401" s="20">
        <v>1988</v>
      </c>
      <c r="F401" s="22" t="s">
        <v>35</v>
      </c>
      <c r="G401" s="20" t="s">
        <v>36</v>
      </c>
      <c r="H401" s="20">
        <v>2</v>
      </c>
      <c r="I401" s="20">
        <v>2</v>
      </c>
      <c r="J401" s="20">
        <v>16</v>
      </c>
      <c r="K401" s="28">
        <v>493.3</v>
      </c>
      <c r="L401" s="39">
        <v>895.9</v>
      </c>
      <c r="M401" s="28">
        <v>958.9</v>
      </c>
      <c r="N401" s="59">
        <f t="shared" si="187"/>
        <v>1067.6999999999998</v>
      </c>
      <c r="O401" s="28">
        <v>1151.04</v>
      </c>
      <c r="P401" s="42">
        <v>3508</v>
      </c>
      <c r="Q401" s="28" t="s">
        <v>37</v>
      </c>
      <c r="R401" s="28">
        <v>801.8</v>
      </c>
      <c r="S401" s="28">
        <v>88.14</v>
      </c>
      <c r="T401" s="28">
        <v>67.8</v>
      </c>
      <c r="U401" s="28">
        <v>104</v>
      </c>
      <c r="V401" s="42">
        <v>63</v>
      </c>
      <c r="W401" s="28">
        <v>0</v>
      </c>
      <c r="X401" s="10" t="s">
        <v>38</v>
      </c>
      <c r="Y401" s="42">
        <v>37</v>
      </c>
      <c r="Z401" s="30" t="s">
        <v>295</v>
      </c>
      <c r="AA401" s="42">
        <v>1488.7</v>
      </c>
      <c r="AB401" s="31" t="s">
        <v>40</v>
      </c>
      <c r="AC401" s="10" t="s">
        <v>41</v>
      </c>
      <c r="AD401" s="10"/>
      <c r="AE401" s="10" t="s">
        <v>42</v>
      </c>
      <c r="AF401" s="32"/>
    </row>
    <row r="402" spans="1:32" s="7" customFormat="1" ht="45" hidden="1" customHeight="1" outlineLevel="1" x14ac:dyDescent="0.2">
      <c r="A402" s="20">
        <v>15</v>
      </c>
      <c r="B402" s="21" t="s">
        <v>306</v>
      </c>
      <c r="C402" s="20">
        <v>1</v>
      </c>
      <c r="D402" s="20">
        <v>20</v>
      </c>
      <c r="E402" s="20">
        <v>1988</v>
      </c>
      <c r="F402" s="22" t="s">
        <v>35</v>
      </c>
      <c r="G402" s="20" t="s">
        <v>36</v>
      </c>
      <c r="H402" s="20">
        <v>2</v>
      </c>
      <c r="I402" s="20">
        <v>2</v>
      </c>
      <c r="J402" s="20">
        <v>16</v>
      </c>
      <c r="K402" s="28">
        <v>494.4</v>
      </c>
      <c r="L402" s="39">
        <v>898.5</v>
      </c>
      <c r="M402" s="28">
        <v>961.5</v>
      </c>
      <c r="N402" s="59">
        <f t="shared" si="187"/>
        <v>1069.2</v>
      </c>
      <c r="O402" s="28">
        <v>1152.45</v>
      </c>
      <c r="P402" s="42">
        <v>3499</v>
      </c>
      <c r="Q402" s="28" t="s">
        <v>37</v>
      </c>
      <c r="R402" s="28">
        <v>818</v>
      </c>
      <c r="S402" s="28">
        <v>87.75</v>
      </c>
      <c r="T402" s="28">
        <v>67.5</v>
      </c>
      <c r="U402" s="28">
        <v>103.2</v>
      </c>
      <c r="V402" s="42">
        <v>63</v>
      </c>
      <c r="W402" s="28">
        <v>0</v>
      </c>
      <c r="X402" s="10" t="s">
        <v>77</v>
      </c>
      <c r="Y402" s="42">
        <v>39</v>
      </c>
      <c r="Z402" s="30" t="s">
        <v>295</v>
      </c>
      <c r="AA402" s="42">
        <v>1374.8</v>
      </c>
      <c r="AB402" s="31" t="s">
        <v>40</v>
      </c>
      <c r="AC402" s="10" t="s">
        <v>72</v>
      </c>
      <c r="AD402" s="10" t="s">
        <v>54</v>
      </c>
      <c r="AE402" s="10" t="s">
        <v>42</v>
      </c>
      <c r="AF402" s="32"/>
    </row>
    <row r="403" spans="1:32" s="7" customFormat="1" ht="45" hidden="1" customHeight="1" outlineLevel="1" x14ac:dyDescent="0.2">
      <c r="A403" s="20">
        <v>16</v>
      </c>
      <c r="B403" s="21" t="s">
        <v>306</v>
      </c>
      <c r="C403" s="20">
        <v>1</v>
      </c>
      <c r="D403" s="20">
        <v>21</v>
      </c>
      <c r="E403" s="20">
        <v>1986</v>
      </c>
      <c r="F403" s="22" t="s">
        <v>35</v>
      </c>
      <c r="G403" s="20" t="s">
        <v>36</v>
      </c>
      <c r="H403" s="20">
        <v>2</v>
      </c>
      <c r="I403" s="20">
        <v>2</v>
      </c>
      <c r="J403" s="20">
        <v>16</v>
      </c>
      <c r="K403" s="28">
        <v>510.1</v>
      </c>
      <c r="L403" s="39">
        <v>903.7</v>
      </c>
      <c r="M403" s="28">
        <v>966.7</v>
      </c>
      <c r="N403" s="59">
        <f t="shared" si="187"/>
        <v>1082.7</v>
      </c>
      <c r="O403" s="28">
        <v>1166.7</v>
      </c>
      <c r="P403" s="42">
        <v>3602</v>
      </c>
      <c r="Q403" s="28" t="s">
        <v>37</v>
      </c>
      <c r="R403" s="28">
        <v>797.7</v>
      </c>
      <c r="S403" s="28">
        <v>91</v>
      </c>
      <c r="T403" s="28">
        <v>70</v>
      </c>
      <c r="U403" s="28">
        <v>109</v>
      </c>
      <c r="V403" s="42">
        <v>63</v>
      </c>
      <c r="W403" s="28">
        <v>0</v>
      </c>
      <c r="X403" s="10" t="s">
        <v>38</v>
      </c>
      <c r="Y403" s="42">
        <v>38</v>
      </c>
      <c r="Z403" s="30" t="s">
        <v>295</v>
      </c>
      <c r="AA403" s="42">
        <v>1357.6</v>
      </c>
      <c r="AB403" s="31" t="s">
        <v>40</v>
      </c>
      <c r="AC403" s="10" t="s">
        <v>41</v>
      </c>
      <c r="AD403" s="10"/>
      <c r="AE403" s="10" t="s">
        <v>42</v>
      </c>
      <c r="AF403" s="32"/>
    </row>
    <row r="404" spans="1:32" s="7" customFormat="1" ht="45" hidden="1" customHeight="1" outlineLevel="1" x14ac:dyDescent="0.2">
      <c r="A404" s="20">
        <v>17</v>
      </c>
      <c r="B404" s="21" t="s">
        <v>306</v>
      </c>
      <c r="C404" s="20">
        <v>1</v>
      </c>
      <c r="D404" s="20">
        <v>22</v>
      </c>
      <c r="E404" s="20">
        <v>1988</v>
      </c>
      <c r="F404" s="22" t="s">
        <v>35</v>
      </c>
      <c r="G404" s="20" t="s">
        <v>36</v>
      </c>
      <c r="H404" s="20">
        <v>2</v>
      </c>
      <c r="I404" s="20">
        <v>2</v>
      </c>
      <c r="J404" s="20">
        <v>16</v>
      </c>
      <c r="K404" s="28">
        <v>496.8</v>
      </c>
      <c r="L404" s="39">
        <v>897.4</v>
      </c>
      <c r="M404" s="28">
        <v>962.8</v>
      </c>
      <c r="N404" s="59">
        <f t="shared" si="187"/>
        <v>1069.2</v>
      </c>
      <c r="O404" s="28">
        <v>1155.06</v>
      </c>
      <c r="P404" s="42">
        <v>3508</v>
      </c>
      <c r="Q404" s="28" t="s">
        <v>37</v>
      </c>
      <c r="R404" s="28">
        <v>820.7</v>
      </c>
      <c r="S404" s="28">
        <v>88.66</v>
      </c>
      <c r="T404" s="28">
        <v>68.2</v>
      </c>
      <c r="U404" s="28">
        <v>103.6</v>
      </c>
      <c r="V404" s="42">
        <v>65.400000000000006</v>
      </c>
      <c r="W404" s="28">
        <v>0</v>
      </c>
      <c r="X404" s="10" t="s">
        <v>38</v>
      </c>
      <c r="Y404" s="42">
        <v>38</v>
      </c>
      <c r="Z404" s="30"/>
      <c r="AA404" s="42">
        <v>1112.4000000000001</v>
      </c>
      <c r="AB404" s="31" t="s">
        <v>40</v>
      </c>
      <c r="AC404" s="10" t="s">
        <v>41</v>
      </c>
      <c r="AD404" s="10"/>
      <c r="AE404" s="10" t="s">
        <v>42</v>
      </c>
      <c r="AF404" s="32"/>
    </row>
    <row r="405" spans="1:32" s="7" customFormat="1" ht="45" hidden="1" customHeight="1" outlineLevel="1" x14ac:dyDescent="0.2">
      <c r="A405" s="20">
        <v>18</v>
      </c>
      <c r="B405" s="21" t="s">
        <v>306</v>
      </c>
      <c r="C405" s="20">
        <v>1</v>
      </c>
      <c r="D405" s="20">
        <v>25</v>
      </c>
      <c r="E405" s="20">
        <v>1989</v>
      </c>
      <c r="F405" s="22" t="s">
        <v>35</v>
      </c>
      <c r="G405" s="20" t="s">
        <v>36</v>
      </c>
      <c r="H405" s="20">
        <v>2</v>
      </c>
      <c r="I405" s="20">
        <v>2</v>
      </c>
      <c r="J405" s="20">
        <v>16</v>
      </c>
      <c r="K405" s="28">
        <v>502.9</v>
      </c>
      <c r="L405" s="139">
        <v>902.1</v>
      </c>
      <c r="M405" s="28">
        <v>965.1</v>
      </c>
      <c r="N405" s="59">
        <f t="shared" si="187"/>
        <v>1079.1000000000001</v>
      </c>
      <c r="O405" s="28">
        <v>1163.01</v>
      </c>
      <c r="P405" s="42">
        <v>3503</v>
      </c>
      <c r="Q405" s="28" t="s">
        <v>37</v>
      </c>
      <c r="R405" s="28">
        <v>819</v>
      </c>
      <c r="S405" s="28">
        <v>90.61</v>
      </c>
      <c r="T405" s="28">
        <v>69.7</v>
      </c>
      <c r="U405" s="28">
        <v>107.3</v>
      </c>
      <c r="V405" s="42">
        <v>63</v>
      </c>
      <c r="W405" s="28">
        <v>0</v>
      </c>
      <c r="X405" s="10" t="s">
        <v>188</v>
      </c>
      <c r="Y405" s="42">
        <v>31</v>
      </c>
      <c r="Z405" s="30" t="s">
        <v>295</v>
      </c>
      <c r="AA405" s="42">
        <v>1515.2</v>
      </c>
      <c r="AB405" s="31" t="s">
        <v>40</v>
      </c>
      <c r="AC405" s="10" t="s">
        <v>54</v>
      </c>
      <c r="AD405" s="10"/>
      <c r="AE405" s="10" t="s">
        <v>42</v>
      </c>
      <c r="AF405" s="32"/>
    </row>
    <row r="406" spans="1:32" s="7" customFormat="1" ht="45" hidden="1" customHeight="1" outlineLevel="1" x14ac:dyDescent="0.2">
      <c r="A406" s="20">
        <v>19</v>
      </c>
      <c r="B406" s="21" t="s">
        <v>306</v>
      </c>
      <c r="C406" s="20">
        <v>1</v>
      </c>
      <c r="D406" s="20">
        <v>26</v>
      </c>
      <c r="E406" s="20">
        <v>1988</v>
      </c>
      <c r="F406" s="22" t="s">
        <v>35</v>
      </c>
      <c r="G406" s="20" t="s">
        <v>36</v>
      </c>
      <c r="H406" s="20">
        <v>2</v>
      </c>
      <c r="I406" s="20">
        <v>2</v>
      </c>
      <c r="J406" s="20">
        <v>16</v>
      </c>
      <c r="K406" s="28">
        <v>511.6</v>
      </c>
      <c r="L406" s="39">
        <v>914</v>
      </c>
      <c r="M406" s="28">
        <v>977</v>
      </c>
      <c r="N406" s="59">
        <f t="shared" si="187"/>
        <v>1090.7</v>
      </c>
      <c r="O406" s="28">
        <v>1175.0899999999999</v>
      </c>
      <c r="P406" s="42">
        <v>3620</v>
      </c>
      <c r="Q406" s="28" t="s">
        <v>37</v>
      </c>
      <c r="R406" s="28">
        <v>845.7</v>
      </c>
      <c r="S406" s="28">
        <v>92.69</v>
      </c>
      <c r="T406" s="28">
        <v>71.3</v>
      </c>
      <c r="U406" s="28">
        <v>105.4</v>
      </c>
      <c r="V406" s="42">
        <v>63</v>
      </c>
      <c r="W406" s="28">
        <v>0</v>
      </c>
      <c r="X406" s="10" t="s">
        <v>38</v>
      </c>
      <c r="Y406" s="42">
        <v>33</v>
      </c>
      <c r="Z406" s="30" t="s">
        <v>295</v>
      </c>
      <c r="AA406" s="42">
        <v>1526</v>
      </c>
      <c r="AB406" s="31" t="s">
        <v>40</v>
      </c>
      <c r="AC406" s="10" t="s">
        <v>41</v>
      </c>
      <c r="AD406" s="10"/>
      <c r="AE406" s="10" t="s">
        <v>42</v>
      </c>
      <c r="AF406" s="32"/>
    </row>
    <row r="407" spans="1:32" s="7" customFormat="1" ht="45" hidden="1" customHeight="1" outlineLevel="1" x14ac:dyDescent="0.2">
      <c r="A407" s="20">
        <v>20</v>
      </c>
      <c r="B407" s="21" t="s">
        <v>306</v>
      </c>
      <c r="C407" s="20">
        <v>1</v>
      </c>
      <c r="D407" s="20">
        <v>28</v>
      </c>
      <c r="E407" s="20">
        <v>1988</v>
      </c>
      <c r="F407" s="22" t="s">
        <v>35</v>
      </c>
      <c r="G407" s="20" t="s">
        <v>36</v>
      </c>
      <c r="H407" s="20">
        <v>2</v>
      </c>
      <c r="I407" s="20">
        <v>2</v>
      </c>
      <c r="J407" s="20">
        <v>16</v>
      </c>
      <c r="K407" s="28">
        <v>501.9</v>
      </c>
      <c r="L407" s="39">
        <v>898.3</v>
      </c>
      <c r="M407" s="28">
        <v>961.3</v>
      </c>
      <c r="N407" s="59">
        <f t="shared" si="187"/>
        <v>1071.7</v>
      </c>
      <c r="O407" s="28">
        <v>1155.25</v>
      </c>
      <c r="P407" s="42">
        <v>3822</v>
      </c>
      <c r="Q407" s="28" t="s">
        <v>37</v>
      </c>
      <c r="R407" s="28">
        <v>825.8</v>
      </c>
      <c r="S407" s="28">
        <v>89.05</v>
      </c>
      <c r="T407" s="28">
        <v>68.5</v>
      </c>
      <c r="U407" s="28">
        <v>104.9</v>
      </c>
      <c r="V407" s="42">
        <v>63</v>
      </c>
      <c r="W407" s="28">
        <v>0</v>
      </c>
      <c r="X407" s="10" t="s">
        <v>77</v>
      </c>
      <c r="Y407" s="42">
        <v>28</v>
      </c>
      <c r="Z407" s="30" t="s">
        <v>295</v>
      </c>
      <c r="AA407" s="42">
        <v>989.6</v>
      </c>
      <c r="AB407" s="31" t="s">
        <v>40</v>
      </c>
      <c r="AC407" s="10" t="s">
        <v>72</v>
      </c>
      <c r="AD407" s="10"/>
      <c r="AE407" s="10" t="s">
        <v>42</v>
      </c>
      <c r="AF407" s="32"/>
    </row>
    <row r="408" spans="1:32" s="7" customFormat="1" ht="45" hidden="1" customHeight="1" outlineLevel="1" x14ac:dyDescent="0.2">
      <c r="A408" s="20">
        <v>21</v>
      </c>
      <c r="B408" s="21" t="s">
        <v>306</v>
      </c>
      <c r="C408" s="20">
        <v>1</v>
      </c>
      <c r="D408" s="20">
        <v>31</v>
      </c>
      <c r="E408" s="20">
        <v>1990</v>
      </c>
      <c r="F408" s="22" t="s">
        <v>35</v>
      </c>
      <c r="G408" s="20" t="s">
        <v>36</v>
      </c>
      <c r="H408" s="20">
        <v>2</v>
      </c>
      <c r="I408" s="20">
        <v>2</v>
      </c>
      <c r="J408" s="20">
        <v>16</v>
      </c>
      <c r="K408" s="28">
        <v>503.2</v>
      </c>
      <c r="L408" s="39">
        <v>899.1</v>
      </c>
      <c r="M408" s="28">
        <v>931.5</v>
      </c>
      <c r="N408" s="59">
        <f t="shared" si="187"/>
        <v>1071.5</v>
      </c>
      <c r="O408" s="28">
        <v>1124.5999999999999</v>
      </c>
      <c r="P408" s="42">
        <v>3570</v>
      </c>
      <c r="Q408" s="28" t="s">
        <v>37</v>
      </c>
      <c r="R408" s="28">
        <v>822.6</v>
      </c>
      <c r="S408" s="28">
        <v>89.7</v>
      </c>
      <c r="T408" s="28">
        <v>69</v>
      </c>
      <c r="U408" s="28">
        <v>103.4</v>
      </c>
      <c r="V408" s="28">
        <v>32.4</v>
      </c>
      <c r="W408" s="28">
        <v>0</v>
      </c>
      <c r="X408" s="10" t="s">
        <v>52</v>
      </c>
      <c r="Y408" s="42">
        <v>30</v>
      </c>
      <c r="Z408" s="30" t="s">
        <v>308</v>
      </c>
      <c r="AA408" s="42">
        <v>1237.5999999999999</v>
      </c>
      <c r="AB408" s="31" t="s">
        <v>40</v>
      </c>
      <c r="AC408" s="10" t="s">
        <v>54</v>
      </c>
      <c r="AD408" s="10" t="s">
        <v>54</v>
      </c>
      <c r="AE408" s="10" t="s">
        <v>42</v>
      </c>
      <c r="AF408" s="32"/>
    </row>
    <row r="409" spans="1:32" s="7" customFormat="1" ht="45" hidden="1" customHeight="1" outlineLevel="1" x14ac:dyDescent="0.2">
      <c r="A409" s="20">
        <v>22</v>
      </c>
      <c r="B409" s="21" t="s">
        <v>306</v>
      </c>
      <c r="C409" s="20">
        <v>1</v>
      </c>
      <c r="D409" s="20" t="s">
        <v>309</v>
      </c>
      <c r="E409" s="20">
        <v>1988</v>
      </c>
      <c r="F409" s="22" t="s">
        <v>35</v>
      </c>
      <c r="G409" s="20" t="s">
        <v>36</v>
      </c>
      <c r="H409" s="20">
        <v>2</v>
      </c>
      <c r="I409" s="20">
        <v>2</v>
      </c>
      <c r="J409" s="20">
        <v>16</v>
      </c>
      <c r="K409" s="28">
        <v>495.3</v>
      </c>
      <c r="L409" s="39">
        <v>890.4</v>
      </c>
      <c r="M409" s="28">
        <v>953.4</v>
      </c>
      <c r="N409" s="59">
        <f t="shared" si="187"/>
        <v>1060.5999999999999</v>
      </c>
      <c r="O409" s="28">
        <v>1144.27</v>
      </c>
      <c r="P409" s="42">
        <v>3509</v>
      </c>
      <c r="Q409" s="28" t="s">
        <v>37</v>
      </c>
      <c r="R409" s="28">
        <v>820.3</v>
      </c>
      <c r="S409" s="28">
        <v>89.57</v>
      </c>
      <c r="T409" s="28">
        <v>68.900000000000006</v>
      </c>
      <c r="U409" s="28">
        <v>101.3</v>
      </c>
      <c r="V409" s="42">
        <v>63</v>
      </c>
      <c r="W409" s="28">
        <v>0</v>
      </c>
      <c r="X409" s="10" t="s">
        <v>38</v>
      </c>
      <c r="Y409" s="42">
        <v>33</v>
      </c>
      <c r="Z409" s="30" t="s">
        <v>295</v>
      </c>
      <c r="AA409" s="42">
        <v>932.5</v>
      </c>
      <c r="AB409" s="31" t="s">
        <v>40</v>
      </c>
      <c r="AC409" s="10" t="s">
        <v>41</v>
      </c>
      <c r="AD409" s="10"/>
      <c r="AE409" s="10" t="s">
        <v>42</v>
      </c>
      <c r="AF409" s="32"/>
    </row>
    <row r="410" spans="1:32" s="7" customFormat="1" ht="45" hidden="1" customHeight="1" outlineLevel="1" x14ac:dyDescent="0.2">
      <c r="A410" s="20">
        <v>23</v>
      </c>
      <c r="B410" s="21" t="s">
        <v>306</v>
      </c>
      <c r="C410" s="20">
        <v>1</v>
      </c>
      <c r="D410" s="20">
        <v>33</v>
      </c>
      <c r="E410" s="20">
        <v>1989</v>
      </c>
      <c r="F410" s="22" t="s">
        <v>35</v>
      </c>
      <c r="G410" s="20" t="s">
        <v>36</v>
      </c>
      <c r="H410" s="20">
        <v>2</v>
      </c>
      <c r="I410" s="20">
        <v>2</v>
      </c>
      <c r="J410" s="20">
        <v>16</v>
      </c>
      <c r="K410" s="28">
        <v>501.4</v>
      </c>
      <c r="L410" s="39">
        <v>896.9</v>
      </c>
      <c r="M410" s="28">
        <v>959.9</v>
      </c>
      <c r="N410" s="59">
        <f t="shared" si="187"/>
        <v>1069.5</v>
      </c>
      <c r="O410" s="28">
        <v>1153.32</v>
      </c>
      <c r="P410" s="42">
        <v>3489</v>
      </c>
      <c r="Q410" s="28" t="s">
        <v>37</v>
      </c>
      <c r="R410" s="28">
        <v>803.3</v>
      </c>
      <c r="S410" s="28">
        <v>90.22</v>
      </c>
      <c r="T410" s="28">
        <v>69.400000000000006</v>
      </c>
      <c r="U410" s="28">
        <v>103.2</v>
      </c>
      <c r="V410" s="42">
        <v>63</v>
      </c>
      <c r="W410" s="28">
        <v>0</v>
      </c>
      <c r="X410" s="10" t="s">
        <v>38</v>
      </c>
      <c r="Y410" s="42">
        <v>22</v>
      </c>
      <c r="Z410" s="30" t="s">
        <v>295</v>
      </c>
      <c r="AA410" s="42">
        <v>464</v>
      </c>
      <c r="AB410" s="31" t="s">
        <v>40</v>
      </c>
      <c r="AC410" s="10" t="s">
        <v>41</v>
      </c>
      <c r="AD410" s="10"/>
      <c r="AE410" s="10" t="s">
        <v>42</v>
      </c>
      <c r="AF410" s="32"/>
    </row>
    <row r="411" spans="1:32" s="7" customFormat="1" ht="45" hidden="1" customHeight="1" outlineLevel="1" x14ac:dyDescent="0.2">
      <c r="A411" s="20">
        <v>24</v>
      </c>
      <c r="B411" s="21" t="s">
        <v>306</v>
      </c>
      <c r="C411" s="20">
        <v>1</v>
      </c>
      <c r="D411" s="20">
        <v>34</v>
      </c>
      <c r="E411" s="20">
        <v>1987</v>
      </c>
      <c r="F411" s="22" t="s">
        <v>35</v>
      </c>
      <c r="G411" s="20" t="s">
        <v>36</v>
      </c>
      <c r="H411" s="20">
        <v>2</v>
      </c>
      <c r="I411" s="20">
        <v>2</v>
      </c>
      <c r="J411" s="20">
        <v>23</v>
      </c>
      <c r="K411" s="28">
        <v>450.8</v>
      </c>
      <c r="L411" s="39">
        <v>889</v>
      </c>
      <c r="M411" s="28">
        <v>952</v>
      </c>
      <c r="N411" s="59">
        <v>1083.3</v>
      </c>
      <c r="O411" s="28">
        <v>1164.04</v>
      </c>
      <c r="P411" s="42">
        <v>3597</v>
      </c>
      <c r="Q411" s="28" t="s">
        <v>37</v>
      </c>
      <c r="R411" s="28">
        <v>841</v>
      </c>
      <c r="S411" s="28">
        <v>90.74</v>
      </c>
      <c r="T411" s="28">
        <v>69.8</v>
      </c>
      <c r="U411" s="28">
        <v>121.3</v>
      </c>
      <c r="V411" s="42">
        <v>63</v>
      </c>
      <c r="W411" s="28">
        <v>0</v>
      </c>
      <c r="X411" s="10" t="s">
        <v>77</v>
      </c>
      <c r="Y411" s="42">
        <v>35</v>
      </c>
      <c r="Z411" s="30" t="s">
        <v>295</v>
      </c>
      <c r="AA411" s="42">
        <v>1020.5</v>
      </c>
      <c r="AB411" s="31" t="s">
        <v>40</v>
      </c>
      <c r="AC411" s="10" t="s">
        <v>72</v>
      </c>
      <c r="AD411" s="10" t="s">
        <v>54</v>
      </c>
      <c r="AE411" s="10" t="s">
        <v>42</v>
      </c>
    </row>
    <row r="412" spans="1:32" s="7" customFormat="1" ht="45" hidden="1" customHeight="1" outlineLevel="1" x14ac:dyDescent="0.2">
      <c r="A412" s="20">
        <v>25</v>
      </c>
      <c r="B412" s="21" t="s">
        <v>306</v>
      </c>
      <c r="C412" s="20">
        <v>1</v>
      </c>
      <c r="D412" s="20">
        <v>37</v>
      </c>
      <c r="E412" s="20">
        <v>1988</v>
      </c>
      <c r="F412" s="22" t="s">
        <v>35</v>
      </c>
      <c r="G412" s="20" t="s">
        <v>36</v>
      </c>
      <c r="H412" s="20">
        <v>2</v>
      </c>
      <c r="I412" s="20">
        <v>2</v>
      </c>
      <c r="J412" s="20">
        <v>16</v>
      </c>
      <c r="K412" s="28">
        <v>506.3</v>
      </c>
      <c r="L412" s="39">
        <v>900.4</v>
      </c>
      <c r="M412" s="28">
        <v>963.4</v>
      </c>
      <c r="N412" s="59">
        <f t="shared" ref="N412:N431" si="188">L412+T412+U412</f>
        <v>1078</v>
      </c>
      <c r="O412" s="28">
        <v>1162.54</v>
      </c>
      <c r="P412" s="42">
        <v>3620</v>
      </c>
      <c r="Q412" s="28" t="s">
        <v>37</v>
      </c>
      <c r="R412" s="28">
        <v>845.7</v>
      </c>
      <c r="S412" s="28">
        <v>93.34</v>
      </c>
      <c r="T412" s="28">
        <v>71.8</v>
      </c>
      <c r="U412" s="28">
        <v>105.8</v>
      </c>
      <c r="V412" s="42">
        <v>63</v>
      </c>
      <c r="W412" s="28">
        <v>0</v>
      </c>
      <c r="X412" s="10" t="s">
        <v>52</v>
      </c>
      <c r="Y412" s="42">
        <v>34</v>
      </c>
      <c r="Z412" s="30" t="s">
        <v>295</v>
      </c>
      <c r="AA412" s="42">
        <v>1311</v>
      </c>
      <c r="AB412" s="31" t="s">
        <v>40</v>
      </c>
      <c r="AC412" s="10" t="s">
        <v>54</v>
      </c>
      <c r="AD412" s="10" t="s">
        <v>54</v>
      </c>
      <c r="AE412" s="10" t="s">
        <v>42</v>
      </c>
    </row>
    <row r="413" spans="1:32" s="7" customFormat="1" ht="45" customHeight="1" outlineLevel="1" x14ac:dyDescent="0.2">
      <c r="A413" s="20">
        <v>137</v>
      </c>
      <c r="B413" s="21" t="s">
        <v>306</v>
      </c>
      <c r="C413" s="20">
        <v>1</v>
      </c>
      <c r="D413" s="20">
        <v>39</v>
      </c>
      <c r="E413" s="20">
        <v>1993</v>
      </c>
      <c r="F413" s="22" t="s">
        <v>44</v>
      </c>
      <c r="G413" s="20" t="s">
        <v>45</v>
      </c>
      <c r="H413" s="20">
        <v>3</v>
      </c>
      <c r="I413" s="20">
        <v>2</v>
      </c>
      <c r="J413" s="20">
        <v>12</v>
      </c>
      <c r="K413" s="28">
        <v>397.5</v>
      </c>
      <c r="L413" s="39">
        <v>753.2</v>
      </c>
      <c r="M413" s="28">
        <v>795.2</v>
      </c>
      <c r="N413" s="59">
        <f t="shared" si="188"/>
        <v>848.6</v>
      </c>
      <c r="O413" s="28">
        <v>915.98</v>
      </c>
      <c r="P413" s="42">
        <v>2859</v>
      </c>
      <c r="Q413" s="28" t="s">
        <v>37</v>
      </c>
      <c r="R413" s="28">
        <v>636.6</v>
      </c>
      <c r="S413" s="28">
        <v>109.98</v>
      </c>
      <c r="T413" s="28">
        <v>84.6</v>
      </c>
      <c r="U413" s="28">
        <v>10.8</v>
      </c>
      <c r="V413" s="42">
        <v>0</v>
      </c>
      <c r="W413" s="28">
        <v>42</v>
      </c>
      <c r="X413" s="10" t="s">
        <v>52</v>
      </c>
      <c r="Y413" s="42">
        <v>54</v>
      </c>
      <c r="Z413" s="30" t="s">
        <v>223</v>
      </c>
      <c r="AA413" s="42">
        <v>1260</v>
      </c>
      <c r="AB413" s="31" t="s">
        <v>40</v>
      </c>
      <c r="AC413" s="10" t="s">
        <v>54</v>
      </c>
      <c r="AD413" s="10" t="s">
        <v>54</v>
      </c>
      <c r="AE413" s="10" t="s">
        <v>51</v>
      </c>
      <c r="AF413" s="223">
        <v>1</v>
      </c>
    </row>
    <row r="414" spans="1:32" s="7" customFormat="1" ht="45" customHeight="1" outlineLevel="1" x14ac:dyDescent="0.2">
      <c r="A414" s="20">
        <v>138</v>
      </c>
      <c r="B414" s="21" t="s">
        <v>306</v>
      </c>
      <c r="C414" s="20">
        <v>1</v>
      </c>
      <c r="D414" s="20">
        <v>40</v>
      </c>
      <c r="E414" s="20">
        <v>1988</v>
      </c>
      <c r="F414" s="22" t="s">
        <v>44</v>
      </c>
      <c r="G414" s="20" t="s">
        <v>45</v>
      </c>
      <c r="H414" s="20">
        <v>3</v>
      </c>
      <c r="I414" s="20">
        <v>2</v>
      </c>
      <c r="J414" s="20">
        <v>12</v>
      </c>
      <c r="K414" s="28">
        <v>379.6</v>
      </c>
      <c r="L414" s="39">
        <v>701.9</v>
      </c>
      <c r="M414" s="28">
        <v>745.1</v>
      </c>
      <c r="N414" s="59">
        <f t="shared" si="188"/>
        <v>788.8</v>
      </c>
      <c r="O414" s="28">
        <v>854.8</v>
      </c>
      <c r="P414" s="42">
        <v>2808</v>
      </c>
      <c r="Q414" s="28" t="s">
        <v>37</v>
      </c>
      <c r="R414" s="28">
        <v>617.5</v>
      </c>
      <c r="S414" s="28">
        <v>98.8</v>
      </c>
      <c r="T414" s="28">
        <v>76</v>
      </c>
      <c r="U414" s="28">
        <v>10.9</v>
      </c>
      <c r="V414" s="42">
        <v>0</v>
      </c>
      <c r="W414" s="28">
        <v>43.2</v>
      </c>
      <c r="X414" s="10" t="s">
        <v>52</v>
      </c>
      <c r="Y414" s="42">
        <v>47</v>
      </c>
      <c r="Z414" s="30" t="s">
        <v>215</v>
      </c>
      <c r="AA414" s="42">
        <v>1046.4000000000001</v>
      </c>
      <c r="AB414" s="31" t="s">
        <v>40</v>
      </c>
      <c r="AC414" s="10" t="s">
        <v>54</v>
      </c>
      <c r="AD414" s="10" t="s">
        <v>54</v>
      </c>
      <c r="AE414" s="10" t="s">
        <v>51</v>
      </c>
      <c r="AF414" s="223">
        <v>1</v>
      </c>
    </row>
    <row r="415" spans="1:32" s="7" customFormat="1" ht="45" hidden="1" customHeight="1" outlineLevel="1" x14ac:dyDescent="0.2">
      <c r="A415" s="20">
        <v>28</v>
      </c>
      <c r="B415" s="21" t="s">
        <v>306</v>
      </c>
      <c r="C415" s="20">
        <v>1</v>
      </c>
      <c r="D415" s="20">
        <v>41</v>
      </c>
      <c r="E415" s="20">
        <v>1988</v>
      </c>
      <c r="F415" s="22" t="s">
        <v>44</v>
      </c>
      <c r="G415" s="20" t="s">
        <v>45</v>
      </c>
      <c r="H415" s="20">
        <v>3</v>
      </c>
      <c r="I415" s="20">
        <v>2</v>
      </c>
      <c r="J415" s="20">
        <v>12</v>
      </c>
      <c r="K415" s="28">
        <v>403.4</v>
      </c>
      <c r="L415" s="39">
        <v>747.4</v>
      </c>
      <c r="M415" s="28">
        <v>794.7</v>
      </c>
      <c r="N415" s="59">
        <f t="shared" si="188"/>
        <v>838</v>
      </c>
      <c r="O415" s="28">
        <v>908.61</v>
      </c>
      <c r="P415" s="42">
        <v>2879</v>
      </c>
      <c r="Q415" s="28" t="s">
        <v>78</v>
      </c>
      <c r="R415" s="28">
        <v>620</v>
      </c>
      <c r="S415" s="28">
        <v>101.01</v>
      </c>
      <c r="T415" s="28">
        <v>77.7</v>
      </c>
      <c r="U415" s="28">
        <v>12.9</v>
      </c>
      <c r="V415" s="42">
        <v>0</v>
      </c>
      <c r="W415" s="28">
        <v>47.3</v>
      </c>
      <c r="X415" s="10" t="s">
        <v>77</v>
      </c>
      <c r="Y415" s="42">
        <v>65</v>
      </c>
      <c r="Z415" s="30" t="s">
        <v>215</v>
      </c>
      <c r="AA415" s="42">
        <v>1378</v>
      </c>
      <c r="AB415" s="31" t="s">
        <v>40</v>
      </c>
      <c r="AC415" s="10" t="s">
        <v>72</v>
      </c>
      <c r="AD415" s="10" t="s">
        <v>54</v>
      </c>
      <c r="AE415" s="10" t="s">
        <v>82</v>
      </c>
    </row>
    <row r="416" spans="1:32" s="7" customFormat="1" ht="45" customHeight="1" outlineLevel="1" x14ac:dyDescent="0.2">
      <c r="A416" s="20">
        <v>139</v>
      </c>
      <c r="B416" s="21" t="s">
        <v>306</v>
      </c>
      <c r="C416" s="20">
        <v>1</v>
      </c>
      <c r="D416" s="20">
        <v>42</v>
      </c>
      <c r="E416" s="20">
        <v>1988</v>
      </c>
      <c r="F416" s="22" t="s">
        <v>44</v>
      </c>
      <c r="G416" s="20" t="s">
        <v>45</v>
      </c>
      <c r="H416" s="20">
        <v>3</v>
      </c>
      <c r="I416" s="20">
        <v>2</v>
      </c>
      <c r="J416" s="20">
        <v>12</v>
      </c>
      <c r="K416" s="28">
        <v>388.2</v>
      </c>
      <c r="L416" s="39">
        <v>725.2</v>
      </c>
      <c r="M416" s="28">
        <v>766.8</v>
      </c>
      <c r="N416" s="59">
        <f t="shared" si="188"/>
        <v>812.80000000000007</v>
      </c>
      <c r="O416" s="28">
        <v>877.3</v>
      </c>
      <c r="P416" s="42">
        <v>2892</v>
      </c>
      <c r="Q416" s="28" t="s">
        <v>37</v>
      </c>
      <c r="R416" s="28">
        <v>706.4</v>
      </c>
      <c r="S416" s="28">
        <v>100.1</v>
      </c>
      <c r="T416" s="28">
        <v>77</v>
      </c>
      <c r="U416" s="28">
        <v>10.6</v>
      </c>
      <c r="V416" s="42">
        <v>0</v>
      </c>
      <c r="W416" s="28">
        <v>41.6</v>
      </c>
      <c r="X416" s="10" t="s">
        <v>38</v>
      </c>
      <c r="Y416" s="42">
        <v>63</v>
      </c>
      <c r="Z416" s="30" t="s">
        <v>215</v>
      </c>
      <c r="AA416" s="42">
        <v>1189.9000000000001</v>
      </c>
      <c r="AB416" s="31" t="s">
        <v>40</v>
      </c>
      <c r="AC416" s="10" t="s">
        <v>41</v>
      </c>
      <c r="AD416" s="10"/>
      <c r="AE416" s="10" t="s">
        <v>51</v>
      </c>
      <c r="AF416" s="223">
        <v>1</v>
      </c>
    </row>
    <row r="417" spans="1:32" s="7" customFormat="1" ht="45" customHeight="1" outlineLevel="1" x14ac:dyDescent="0.2">
      <c r="A417" s="20">
        <v>140</v>
      </c>
      <c r="B417" s="21" t="s">
        <v>306</v>
      </c>
      <c r="C417" s="20">
        <v>1</v>
      </c>
      <c r="D417" s="20">
        <v>43</v>
      </c>
      <c r="E417" s="20">
        <v>1988</v>
      </c>
      <c r="F417" s="22" t="s">
        <v>44</v>
      </c>
      <c r="G417" s="20" t="s">
        <v>45</v>
      </c>
      <c r="H417" s="20">
        <v>3</v>
      </c>
      <c r="I417" s="20">
        <v>2</v>
      </c>
      <c r="J417" s="20">
        <v>12</v>
      </c>
      <c r="K417" s="28">
        <v>383.5</v>
      </c>
      <c r="L417" s="39">
        <v>723.6</v>
      </c>
      <c r="M417" s="28">
        <v>764.4</v>
      </c>
      <c r="N417" s="59">
        <f t="shared" si="188"/>
        <v>812</v>
      </c>
      <c r="O417" s="28">
        <v>961.38</v>
      </c>
      <c r="P417" s="42">
        <v>2727</v>
      </c>
      <c r="Q417" s="28" t="s">
        <v>78</v>
      </c>
      <c r="R417" s="28">
        <v>612.4</v>
      </c>
      <c r="S417" s="28">
        <v>100.88</v>
      </c>
      <c r="T417" s="28">
        <v>77.599999999999994</v>
      </c>
      <c r="U417" s="28">
        <v>10.8</v>
      </c>
      <c r="V417" s="42">
        <v>0</v>
      </c>
      <c r="W417" s="28">
        <v>40.799999999999997</v>
      </c>
      <c r="X417" s="10" t="s">
        <v>38</v>
      </c>
      <c r="Y417" s="42">
        <v>54</v>
      </c>
      <c r="Z417" s="30" t="s">
        <v>215</v>
      </c>
      <c r="AA417" s="42">
        <v>1174.5999999999999</v>
      </c>
      <c r="AB417" s="31" t="s">
        <v>40</v>
      </c>
      <c r="AC417" s="10" t="s">
        <v>41</v>
      </c>
      <c r="AD417" s="10"/>
      <c r="AE417" s="10" t="s">
        <v>51</v>
      </c>
      <c r="AF417" s="223">
        <v>1</v>
      </c>
    </row>
    <row r="418" spans="1:32" s="41" customFormat="1" ht="45" customHeight="1" outlineLevel="1" x14ac:dyDescent="0.2">
      <c r="A418" s="20">
        <v>141</v>
      </c>
      <c r="B418" s="21" t="s">
        <v>306</v>
      </c>
      <c r="C418" s="20">
        <v>1</v>
      </c>
      <c r="D418" s="20">
        <v>47</v>
      </c>
      <c r="E418" s="20">
        <v>1992</v>
      </c>
      <c r="F418" s="22" t="s">
        <v>44</v>
      </c>
      <c r="G418" s="20" t="s">
        <v>45</v>
      </c>
      <c r="H418" s="20">
        <v>2</v>
      </c>
      <c r="I418" s="20">
        <v>2</v>
      </c>
      <c r="J418" s="20">
        <v>12</v>
      </c>
      <c r="K418" s="28">
        <v>307</v>
      </c>
      <c r="L418" s="39">
        <v>640.29999999999995</v>
      </c>
      <c r="M418" s="28">
        <v>686.7</v>
      </c>
      <c r="N418" s="59">
        <f t="shared" si="188"/>
        <v>703.4</v>
      </c>
      <c r="O418" s="28">
        <v>765.1</v>
      </c>
      <c r="P418" s="42">
        <v>2312</v>
      </c>
      <c r="Q418" s="28" t="s">
        <v>37</v>
      </c>
      <c r="R418" s="28">
        <v>620.4</v>
      </c>
      <c r="S418" s="28">
        <v>66.3</v>
      </c>
      <c r="T418" s="28">
        <v>51</v>
      </c>
      <c r="U418" s="28">
        <v>12.1</v>
      </c>
      <c r="V418" s="42">
        <v>0</v>
      </c>
      <c r="W418" s="28">
        <v>46.4</v>
      </c>
      <c r="X418" s="10" t="s">
        <v>77</v>
      </c>
      <c r="Y418" s="42">
        <v>57</v>
      </c>
      <c r="Z418" s="30" t="s">
        <v>310</v>
      </c>
      <c r="AA418" s="42">
        <v>785.8</v>
      </c>
      <c r="AB418" s="31" t="s">
        <v>40</v>
      </c>
      <c r="AC418" s="10" t="s">
        <v>72</v>
      </c>
      <c r="AD418" s="10" t="s">
        <v>54</v>
      </c>
      <c r="AE418" s="10" t="s">
        <v>51</v>
      </c>
      <c r="AF418" s="223">
        <v>1</v>
      </c>
    </row>
    <row r="419" spans="1:32" s="41" customFormat="1" ht="45" customHeight="1" outlineLevel="1" x14ac:dyDescent="0.2">
      <c r="A419" s="20">
        <v>142</v>
      </c>
      <c r="B419" s="21" t="s">
        <v>306</v>
      </c>
      <c r="C419" s="20">
        <v>1</v>
      </c>
      <c r="D419" s="20">
        <v>48</v>
      </c>
      <c r="E419" s="20">
        <v>1989</v>
      </c>
      <c r="F419" s="22" t="s">
        <v>44</v>
      </c>
      <c r="G419" s="20" t="s">
        <v>45</v>
      </c>
      <c r="H419" s="20">
        <v>2</v>
      </c>
      <c r="I419" s="20">
        <v>2</v>
      </c>
      <c r="J419" s="20">
        <v>12</v>
      </c>
      <c r="K419" s="28">
        <v>386.6</v>
      </c>
      <c r="L419" s="39">
        <v>644.4</v>
      </c>
      <c r="M419" s="28">
        <v>644.4</v>
      </c>
      <c r="N419" s="59">
        <f t="shared" si="188"/>
        <v>761.5</v>
      </c>
      <c r="O419" s="28">
        <v>728.88</v>
      </c>
      <c r="P419" s="42">
        <v>2168</v>
      </c>
      <c r="Q419" s="28" t="s">
        <v>37</v>
      </c>
      <c r="R419" s="28">
        <v>521.79999999999995</v>
      </c>
      <c r="S419" s="28">
        <v>60.58</v>
      </c>
      <c r="T419" s="28">
        <v>46.6</v>
      </c>
      <c r="U419" s="28">
        <v>70.5</v>
      </c>
      <c r="V419" s="42">
        <v>0</v>
      </c>
      <c r="W419" s="28">
        <v>0</v>
      </c>
      <c r="X419" s="10" t="s">
        <v>52</v>
      </c>
      <c r="Y419" s="42">
        <v>51</v>
      </c>
      <c r="Z419" s="30" t="s">
        <v>215</v>
      </c>
      <c r="AA419" s="42">
        <v>849.1</v>
      </c>
      <c r="AB419" s="31" t="s">
        <v>40</v>
      </c>
      <c r="AC419" s="10" t="s">
        <v>54</v>
      </c>
      <c r="AD419" s="10" t="s">
        <v>54</v>
      </c>
      <c r="AE419" s="10" t="s">
        <v>51</v>
      </c>
      <c r="AF419" s="223">
        <v>1</v>
      </c>
    </row>
    <row r="420" spans="1:32" s="7" customFormat="1" ht="45" customHeight="1" outlineLevel="1" x14ac:dyDescent="0.2">
      <c r="A420" s="20">
        <v>143</v>
      </c>
      <c r="B420" s="21" t="s">
        <v>306</v>
      </c>
      <c r="C420" s="20">
        <v>1</v>
      </c>
      <c r="D420" s="20">
        <v>49</v>
      </c>
      <c r="E420" s="20">
        <v>1990</v>
      </c>
      <c r="F420" s="22" t="s">
        <v>44</v>
      </c>
      <c r="G420" s="20" t="s">
        <v>45</v>
      </c>
      <c r="H420" s="20">
        <v>2</v>
      </c>
      <c r="I420" s="20">
        <v>2</v>
      </c>
      <c r="J420" s="20">
        <v>15</v>
      </c>
      <c r="K420" s="28">
        <v>380.6</v>
      </c>
      <c r="L420" s="39">
        <v>519.4</v>
      </c>
      <c r="M420" s="28">
        <v>519.4</v>
      </c>
      <c r="N420" s="59">
        <f t="shared" si="188"/>
        <v>730.5</v>
      </c>
      <c r="O420" s="28">
        <v>745.71</v>
      </c>
      <c r="P420" s="42">
        <v>2282</v>
      </c>
      <c r="Q420" s="28" t="s">
        <v>37</v>
      </c>
      <c r="R420" s="28">
        <v>521.79999999999995</v>
      </c>
      <c r="S420" s="28">
        <v>65.91</v>
      </c>
      <c r="T420" s="28">
        <v>50.7</v>
      </c>
      <c r="U420" s="28">
        <v>160.4</v>
      </c>
      <c r="V420" s="42">
        <v>0</v>
      </c>
      <c r="W420" s="28">
        <v>0</v>
      </c>
      <c r="X420" s="10" t="s">
        <v>77</v>
      </c>
      <c r="Y420" s="42">
        <v>63</v>
      </c>
      <c r="Z420" s="30" t="s">
        <v>310</v>
      </c>
      <c r="AA420" s="42">
        <v>716.9</v>
      </c>
      <c r="AB420" s="31" t="s">
        <v>40</v>
      </c>
      <c r="AC420" s="10" t="s">
        <v>72</v>
      </c>
      <c r="AD420" s="10" t="s">
        <v>54</v>
      </c>
      <c r="AE420" s="10" t="s">
        <v>51</v>
      </c>
      <c r="AF420" s="223">
        <v>1</v>
      </c>
    </row>
    <row r="421" spans="1:32" s="7" customFormat="1" ht="45" hidden="1" customHeight="1" outlineLevel="1" x14ac:dyDescent="0.2">
      <c r="A421" s="20">
        <v>34</v>
      </c>
      <c r="B421" s="21" t="s">
        <v>306</v>
      </c>
      <c r="C421" s="20">
        <v>1</v>
      </c>
      <c r="D421" s="20">
        <v>50</v>
      </c>
      <c r="E421" s="20">
        <v>1991</v>
      </c>
      <c r="F421" s="22" t="s">
        <v>44</v>
      </c>
      <c r="G421" s="20" t="s">
        <v>45</v>
      </c>
      <c r="H421" s="20">
        <v>2</v>
      </c>
      <c r="I421" s="20">
        <v>2</v>
      </c>
      <c r="J421" s="20">
        <v>14</v>
      </c>
      <c r="K421" s="28">
        <v>365.5</v>
      </c>
      <c r="L421" s="39">
        <v>522.20000000000005</v>
      </c>
      <c r="M421" s="28">
        <v>522.20000000000005</v>
      </c>
      <c r="N421" s="59">
        <f t="shared" si="188"/>
        <v>706.90000000000009</v>
      </c>
      <c r="O421" s="28">
        <v>722.47</v>
      </c>
      <c r="P421" s="42">
        <v>2279</v>
      </c>
      <c r="Q421" s="28" t="s">
        <v>37</v>
      </c>
      <c r="R421" s="28">
        <v>455.7</v>
      </c>
      <c r="S421" s="28">
        <v>67.47</v>
      </c>
      <c r="T421" s="28">
        <v>51.9</v>
      </c>
      <c r="U421" s="28">
        <v>132.80000000000001</v>
      </c>
      <c r="V421" s="42">
        <v>0</v>
      </c>
      <c r="W421" s="28">
        <v>0</v>
      </c>
      <c r="X421" s="10" t="s">
        <v>77</v>
      </c>
      <c r="Y421" s="42">
        <v>65</v>
      </c>
      <c r="Z421" s="30" t="s">
        <v>310</v>
      </c>
      <c r="AA421" s="42">
        <v>787.5</v>
      </c>
      <c r="AB421" s="31" t="s">
        <v>40</v>
      </c>
      <c r="AC421" s="10" t="s">
        <v>72</v>
      </c>
      <c r="AD421" s="10" t="s">
        <v>54</v>
      </c>
      <c r="AE421" s="10" t="s">
        <v>82</v>
      </c>
    </row>
    <row r="422" spans="1:32" s="7" customFormat="1" ht="45" customHeight="1" outlineLevel="1" x14ac:dyDescent="0.2">
      <c r="A422" s="20">
        <v>144</v>
      </c>
      <c r="B422" s="21" t="s">
        <v>306</v>
      </c>
      <c r="C422" s="20">
        <v>1</v>
      </c>
      <c r="D422" s="20">
        <v>51</v>
      </c>
      <c r="E422" s="20">
        <v>1989</v>
      </c>
      <c r="F422" s="22" t="s">
        <v>44</v>
      </c>
      <c r="G422" s="20" t="s">
        <v>45</v>
      </c>
      <c r="H422" s="20">
        <v>2</v>
      </c>
      <c r="I422" s="20">
        <v>2</v>
      </c>
      <c r="J422" s="20">
        <v>12</v>
      </c>
      <c r="K422" s="28">
        <v>313.7</v>
      </c>
      <c r="L422" s="39">
        <v>657.2</v>
      </c>
      <c r="M422" s="28">
        <v>657.2</v>
      </c>
      <c r="N422" s="59">
        <f t="shared" si="188"/>
        <v>725.80000000000007</v>
      </c>
      <c r="O422" s="28">
        <v>742.87</v>
      </c>
      <c r="P422" s="42">
        <v>2164</v>
      </c>
      <c r="Q422" s="28" t="s">
        <v>37</v>
      </c>
      <c r="R422" s="28">
        <v>521</v>
      </c>
      <c r="S422" s="28">
        <v>73.97</v>
      </c>
      <c r="T422" s="28">
        <v>56.9</v>
      </c>
      <c r="U422" s="28">
        <v>11.7</v>
      </c>
      <c r="V422" s="42">
        <v>0</v>
      </c>
      <c r="W422" s="28">
        <v>0</v>
      </c>
      <c r="X422" s="10" t="s">
        <v>77</v>
      </c>
      <c r="Y422" s="42">
        <v>46</v>
      </c>
      <c r="Z422" s="30" t="s">
        <v>215</v>
      </c>
      <c r="AA422" s="42">
        <v>1094</v>
      </c>
      <c r="AB422" s="31" t="s">
        <v>40</v>
      </c>
      <c r="AC422" s="10" t="s">
        <v>72</v>
      </c>
      <c r="AD422" s="10" t="s">
        <v>54</v>
      </c>
      <c r="AE422" s="10" t="s">
        <v>51</v>
      </c>
      <c r="AF422" s="230">
        <v>1</v>
      </c>
    </row>
    <row r="423" spans="1:32" s="7" customFormat="1" ht="45" customHeight="1" outlineLevel="1" x14ac:dyDescent="0.2">
      <c r="A423" s="20">
        <v>145</v>
      </c>
      <c r="B423" s="21" t="s">
        <v>306</v>
      </c>
      <c r="C423" s="20">
        <v>1</v>
      </c>
      <c r="D423" s="20">
        <v>52</v>
      </c>
      <c r="E423" s="20">
        <v>1990</v>
      </c>
      <c r="F423" s="22" t="s">
        <v>44</v>
      </c>
      <c r="G423" s="20" t="s">
        <v>45</v>
      </c>
      <c r="H423" s="20">
        <v>2</v>
      </c>
      <c r="I423" s="20">
        <v>2</v>
      </c>
      <c r="J423" s="20">
        <v>12</v>
      </c>
      <c r="K423" s="28">
        <v>311.8</v>
      </c>
      <c r="L423" s="39">
        <v>655.29999999999995</v>
      </c>
      <c r="M423" s="28">
        <v>655.29999999999995</v>
      </c>
      <c r="N423" s="59">
        <f t="shared" si="188"/>
        <v>718.59999999999991</v>
      </c>
      <c r="O423" s="28">
        <v>735.79</v>
      </c>
      <c r="P423" s="42">
        <v>2318</v>
      </c>
      <c r="Q423" s="28" t="s">
        <v>37</v>
      </c>
      <c r="R423" s="28">
        <v>526.9</v>
      </c>
      <c r="S423" s="28">
        <v>74.489999999999995</v>
      </c>
      <c r="T423" s="28">
        <v>57.3</v>
      </c>
      <c r="U423" s="28">
        <v>6</v>
      </c>
      <c r="V423" s="42">
        <v>0</v>
      </c>
      <c r="W423" s="28">
        <v>0</v>
      </c>
      <c r="X423" s="10" t="s">
        <v>77</v>
      </c>
      <c r="Y423" s="42">
        <v>49</v>
      </c>
      <c r="Z423" s="30" t="s">
        <v>310</v>
      </c>
      <c r="AA423" s="42">
        <v>1024.8</v>
      </c>
      <c r="AB423" s="31" t="s">
        <v>40</v>
      </c>
      <c r="AC423" s="10" t="s">
        <v>72</v>
      </c>
      <c r="AD423" s="10" t="s">
        <v>54</v>
      </c>
      <c r="AE423" s="10" t="s">
        <v>51</v>
      </c>
      <c r="AF423" s="231"/>
    </row>
    <row r="424" spans="1:32" s="7" customFormat="1" ht="45" customHeight="1" outlineLevel="1" x14ac:dyDescent="0.2">
      <c r="A424" s="20">
        <v>146</v>
      </c>
      <c r="B424" s="21" t="s">
        <v>306</v>
      </c>
      <c r="C424" s="20">
        <v>1</v>
      </c>
      <c r="D424" s="20">
        <v>53</v>
      </c>
      <c r="E424" s="20">
        <v>1990</v>
      </c>
      <c r="F424" s="22" t="s">
        <v>44</v>
      </c>
      <c r="G424" s="20" t="s">
        <v>45</v>
      </c>
      <c r="H424" s="20">
        <v>2</v>
      </c>
      <c r="I424" s="20">
        <v>2</v>
      </c>
      <c r="J424" s="20">
        <v>12</v>
      </c>
      <c r="K424" s="28">
        <v>307.7</v>
      </c>
      <c r="L424" s="39">
        <v>644.4</v>
      </c>
      <c r="M424" s="28">
        <v>644.4</v>
      </c>
      <c r="N424" s="59">
        <f t="shared" si="188"/>
        <v>713.5</v>
      </c>
      <c r="O424" s="28">
        <v>732.43</v>
      </c>
      <c r="P424" s="42">
        <v>2304</v>
      </c>
      <c r="Q424" s="28" t="s">
        <v>78</v>
      </c>
      <c r="R424" s="28">
        <v>526.9</v>
      </c>
      <c r="S424" s="28">
        <v>82.03</v>
      </c>
      <c r="T424" s="28">
        <v>63.1</v>
      </c>
      <c r="U424" s="28">
        <v>6</v>
      </c>
      <c r="V424" s="42">
        <v>0</v>
      </c>
      <c r="W424" s="28">
        <v>0</v>
      </c>
      <c r="X424" s="10" t="s">
        <v>52</v>
      </c>
      <c r="Y424" s="42">
        <v>53</v>
      </c>
      <c r="Z424" s="30" t="s">
        <v>310</v>
      </c>
      <c r="AA424" s="42">
        <v>991.9</v>
      </c>
      <c r="AB424" s="31" t="s">
        <v>40</v>
      </c>
      <c r="AC424" s="10" t="s">
        <v>54</v>
      </c>
      <c r="AD424" s="10" t="s">
        <v>54</v>
      </c>
      <c r="AE424" s="10" t="s">
        <v>51</v>
      </c>
      <c r="AF424" s="223">
        <v>1</v>
      </c>
    </row>
    <row r="425" spans="1:32" s="7" customFormat="1" ht="45" hidden="1" customHeight="1" outlineLevel="1" x14ac:dyDescent="0.2">
      <c r="A425" s="20">
        <v>38</v>
      </c>
      <c r="B425" s="21" t="s">
        <v>306</v>
      </c>
      <c r="C425" s="20">
        <v>1</v>
      </c>
      <c r="D425" s="20">
        <v>56</v>
      </c>
      <c r="E425" s="20">
        <v>1987</v>
      </c>
      <c r="F425" s="22" t="s">
        <v>35</v>
      </c>
      <c r="G425" s="20" t="s">
        <v>36</v>
      </c>
      <c r="H425" s="20">
        <v>2</v>
      </c>
      <c r="I425" s="20">
        <v>2</v>
      </c>
      <c r="J425" s="20">
        <v>16</v>
      </c>
      <c r="K425" s="28">
        <v>497.3</v>
      </c>
      <c r="L425" s="39">
        <v>898.9</v>
      </c>
      <c r="M425" s="28">
        <v>961.9</v>
      </c>
      <c r="N425" s="59">
        <f t="shared" si="188"/>
        <v>1071.3</v>
      </c>
      <c r="O425" s="28">
        <v>1154.94</v>
      </c>
      <c r="P425" s="42">
        <v>3620</v>
      </c>
      <c r="Q425" s="28" t="s">
        <v>37</v>
      </c>
      <c r="R425" s="28">
        <v>843.8</v>
      </c>
      <c r="S425" s="28">
        <v>89.44</v>
      </c>
      <c r="T425" s="28">
        <v>68.8</v>
      </c>
      <c r="U425" s="28">
        <v>103.6</v>
      </c>
      <c r="V425" s="42">
        <v>63</v>
      </c>
      <c r="W425" s="28">
        <v>0</v>
      </c>
      <c r="X425" s="10" t="s">
        <v>38</v>
      </c>
      <c r="Y425" s="42">
        <v>30</v>
      </c>
      <c r="Z425" s="30" t="s">
        <v>295</v>
      </c>
      <c r="AA425" s="42">
        <v>1493.3</v>
      </c>
      <c r="AB425" s="31" t="s">
        <v>40</v>
      </c>
      <c r="AC425" s="10" t="s">
        <v>41</v>
      </c>
      <c r="AD425" s="10"/>
      <c r="AE425" s="10" t="s">
        <v>42</v>
      </c>
      <c r="AF425" s="32"/>
    </row>
    <row r="426" spans="1:32" s="7" customFormat="1" ht="45" customHeight="1" outlineLevel="1" x14ac:dyDescent="0.2">
      <c r="A426" s="20">
        <v>147</v>
      </c>
      <c r="B426" s="21" t="s">
        <v>306</v>
      </c>
      <c r="C426" s="20">
        <v>1</v>
      </c>
      <c r="D426" s="20">
        <v>57</v>
      </c>
      <c r="E426" s="20">
        <v>1990</v>
      </c>
      <c r="F426" s="22" t="s">
        <v>44</v>
      </c>
      <c r="G426" s="20" t="s">
        <v>45</v>
      </c>
      <c r="H426" s="20">
        <v>2</v>
      </c>
      <c r="I426" s="20">
        <v>2</v>
      </c>
      <c r="J426" s="20">
        <v>8</v>
      </c>
      <c r="K426" s="28">
        <v>437.3</v>
      </c>
      <c r="L426" s="39">
        <v>700.1</v>
      </c>
      <c r="M426" s="28">
        <v>784.5</v>
      </c>
      <c r="N426" s="59">
        <f t="shared" si="188"/>
        <v>757.1</v>
      </c>
      <c r="O426" s="28">
        <v>857.88</v>
      </c>
      <c r="P426" s="42">
        <v>2614</v>
      </c>
      <c r="Q426" s="28" t="s">
        <v>37</v>
      </c>
      <c r="R426" s="28">
        <v>630.6</v>
      </c>
      <c r="S426" s="28">
        <v>70.98</v>
      </c>
      <c r="T426" s="28">
        <v>54.6</v>
      </c>
      <c r="U426" s="28">
        <v>2.4</v>
      </c>
      <c r="V426" s="42">
        <v>0</v>
      </c>
      <c r="W426" s="28">
        <v>84.4</v>
      </c>
      <c r="X426" s="10" t="s">
        <v>77</v>
      </c>
      <c r="Y426" s="42">
        <v>45</v>
      </c>
      <c r="Z426" s="30" t="s">
        <v>310</v>
      </c>
      <c r="AA426" s="42">
        <v>1198.4000000000001</v>
      </c>
      <c r="AB426" s="31" t="s">
        <v>40</v>
      </c>
      <c r="AC426" s="10" t="s">
        <v>72</v>
      </c>
      <c r="AD426" s="10" t="s">
        <v>54</v>
      </c>
      <c r="AE426" s="10" t="s">
        <v>51</v>
      </c>
      <c r="AF426" s="223">
        <v>1</v>
      </c>
    </row>
    <row r="427" spans="1:32" s="7" customFormat="1" ht="45" hidden="1" customHeight="1" outlineLevel="1" x14ac:dyDescent="0.2">
      <c r="A427" s="20">
        <v>40</v>
      </c>
      <c r="B427" s="21" t="s">
        <v>306</v>
      </c>
      <c r="C427" s="20">
        <v>1</v>
      </c>
      <c r="D427" s="20">
        <v>59</v>
      </c>
      <c r="E427" s="20">
        <v>1989</v>
      </c>
      <c r="F427" s="22" t="s">
        <v>35</v>
      </c>
      <c r="G427" s="20" t="s">
        <v>36</v>
      </c>
      <c r="H427" s="20">
        <v>2</v>
      </c>
      <c r="I427" s="20">
        <v>2</v>
      </c>
      <c r="J427" s="20">
        <v>16</v>
      </c>
      <c r="K427" s="28">
        <v>502.6</v>
      </c>
      <c r="L427" s="39">
        <v>901.3</v>
      </c>
      <c r="M427" s="28">
        <v>964.3</v>
      </c>
      <c r="N427" s="59">
        <f t="shared" si="188"/>
        <v>1077.3</v>
      </c>
      <c r="O427" s="28">
        <v>1161.27</v>
      </c>
      <c r="P427" s="42">
        <v>3619</v>
      </c>
      <c r="Q427" s="28" t="s">
        <v>37</v>
      </c>
      <c r="R427" s="28">
        <v>845.5</v>
      </c>
      <c r="S427" s="28">
        <v>90.87</v>
      </c>
      <c r="T427" s="28">
        <v>69.900000000000006</v>
      </c>
      <c r="U427" s="28">
        <v>106.1</v>
      </c>
      <c r="V427" s="42">
        <v>63</v>
      </c>
      <c r="W427" s="28">
        <v>0</v>
      </c>
      <c r="X427" s="10" t="s">
        <v>77</v>
      </c>
      <c r="Y427" s="42">
        <v>29</v>
      </c>
      <c r="Z427" s="30" t="s">
        <v>295</v>
      </c>
      <c r="AA427" s="42">
        <v>1501</v>
      </c>
      <c r="AB427" s="31" t="s">
        <v>40</v>
      </c>
      <c r="AC427" s="10" t="s">
        <v>72</v>
      </c>
      <c r="AD427" s="10" t="s">
        <v>54</v>
      </c>
      <c r="AE427" s="10" t="s">
        <v>42</v>
      </c>
    </row>
    <row r="428" spans="1:32" s="7" customFormat="1" ht="45" hidden="1" customHeight="1" outlineLevel="1" x14ac:dyDescent="0.2">
      <c r="A428" s="20">
        <v>41</v>
      </c>
      <c r="B428" s="21" t="s">
        <v>306</v>
      </c>
      <c r="C428" s="20">
        <v>1</v>
      </c>
      <c r="D428" s="20">
        <v>64</v>
      </c>
      <c r="E428" s="20">
        <v>1988</v>
      </c>
      <c r="F428" s="22" t="s">
        <v>44</v>
      </c>
      <c r="G428" s="20" t="s">
        <v>45</v>
      </c>
      <c r="H428" s="20">
        <v>3</v>
      </c>
      <c r="I428" s="20">
        <v>2</v>
      </c>
      <c r="J428" s="20">
        <v>12</v>
      </c>
      <c r="K428" s="28">
        <v>407.3</v>
      </c>
      <c r="L428" s="39">
        <v>743.2</v>
      </c>
      <c r="M428" s="28">
        <v>788.8</v>
      </c>
      <c r="N428" s="59">
        <f t="shared" si="188"/>
        <v>831.30000000000007</v>
      </c>
      <c r="O428" s="28">
        <v>976.22</v>
      </c>
      <c r="P428" s="42">
        <v>2785</v>
      </c>
      <c r="Q428" s="28" t="s">
        <v>37</v>
      </c>
      <c r="R428" s="28">
        <v>625.79999999999995</v>
      </c>
      <c r="S428" s="28">
        <v>99.32</v>
      </c>
      <c r="T428" s="28">
        <v>76.400000000000006</v>
      </c>
      <c r="U428" s="28">
        <v>11.7</v>
      </c>
      <c r="V428" s="42">
        <v>0</v>
      </c>
      <c r="W428" s="28">
        <v>45.6</v>
      </c>
      <c r="X428" s="10" t="s">
        <v>38</v>
      </c>
      <c r="Y428" s="42">
        <v>23</v>
      </c>
      <c r="Z428" s="30" t="s">
        <v>295</v>
      </c>
      <c r="AA428" s="42">
        <v>1236.0999999999999</v>
      </c>
      <c r="AB428" s="31" t="s">
        <v>40</v>
      </c>
      <c r="AC428" s="10" t="s">
        <v>41</v>
      </c>
      <c r="AD428" s="10"/>
      <c r="AE428" s="10" t="s">
        <v>42</v>
      </c>
    </row>
    <row r="429" spans="1:32" s="7" customFormat="1" ht="45" customHeight="1" outlineLevel="1" x14ac:dyDescent="0.2">
      <c r="A429" s="20">
        <v>148</v>
      </c>
      <c r="B429" s="21" t="s">
        <v>306</v>
      </c>
      <c r="C429" s="20">
        <v>1</v>
      </c>
      <c r="D429" s="20">
        <v>65</v>
      </c>
      <c r="E429" s="20">
        <v>1995</v>
      </c>
      <c r="F429" s="22" t="s">
        <v>44</v>
      </c>
      <c r="G429" s="20" t="s">
        <v>45</v>
      </c>
      <c r="H429" s="20">
        <v>2</v>
      </c>
      <c r="I429" s="20">
        <v>2</v>
      </c>
      <c r="J429" s="20">
        <v>12</v>
      </c>
      <c r="K429" s="28">
        <v>311.3</v>
      </c>
      <c r="L429" s="39">
        <v>650.1</v>
      </c>
      <c r="M429" s="28">
        <v>695.7</v>
      </c>
      <c r="N429" s="59">
        <f t="shared" si="188"/>
        <v>709.6</v>
      </c>
      <c r="O429" s="28">
        <v>772.33</v>
      </c>
      <c r="P429" s="42">
        <v>2381</v>
      </c>
      <c r="Q429" s="28" t="s">
        <v>37</v>
      </c>
      <c r="R429" s="28">
        <v>630.6</v>
      </c>
      <c r="S429" s="28">
        <v>74.23</v>
      </c>
      <c r="T429" s="28">
        <v>57.1</v>
      </c>
      <c r="U429" s="28">
        <v>2.4</v>
      </c>
      <c r="V429" s="42">
        <v>0</v>
      </c>
      <c r="W429" s="28">
        <v>45.6</v>
      </c>
      <c r="X429" s="10" t="s">
        <v>38</v>
      </c>
      <c r="Y429" s="42">
        <v>62</v>
      </c>
      <c r="Z429" s="30" t="s">
        <v>310</v>
      </c>
      <c r="AA429" s="42">
        <v>656</v>
      </c>
      <c r="AB429" s="31" t="s">
        <v>40</v>
      </c>
      <c r="AC429" s="10" t="s">
        <v>41</v>
      </c>
      <c r="AD429" s="10"/>
      <c r="AE429" s="10" t="s">
        <v>51</v>
      </c>
      <c r="AF429" s="223">
        <v>1</v>
      </c>
    </row>
    <row r="430" spans="1:32" s="7" customFormat="1" ht="45" hidden="1" customHeight="1" outlineLevel="1" x14ac:dyDescent="0.2">
      <c r="A430" s="20">
        <v>43</v>
      </c>
      <c r="B430" s="21" t="s">
        <v>306</v>
      </c>
      <c r="C430" s="20">
        <v>1</v>
      </c>
      <c r="D430" s="20">
        <v>8</v>
      </c>
      <c r="E430" s="20">
        <v>1987</v>
      </c>
      <c r="F430" s="22" t="s">
        <v>35</v>
      </c>
      <c r="G430" s="20" t="s">
        <v>36</v>
      </c>
      <c r="H430" s="20">
        <v>2</v>
      </c>
      <c r="I430" s="20">
        <v>2</v>
      </c>
      <c r="J430" s="20">
        <v>16</v>
      </c>
      <c r="K430" s="28">
        <v>506.4</v>
      </c>
      <c r="L430" s="39">
        <v>905.1</v>
      </c>
      <c r="M430" s="70">
        <v>1031.0999999999999</v>
      </c>
      <c r="N430" s="59">
        <f t="shared" si="188"/>
        <v>1078.2</v>
      </c>
      <c r="O430" s="70">
        <v>1340.43</v>
      </c>
      <c r="P430" s="42">
        <v>3621</v>
      </c>
      <c r="Q430" s="28" t="s">
        <v>37</v>
      </c>
      <c r="R430" s="28">
        <v>776.9</v>
      </c>
      <c r="S430" s="70">
        <v>114.66000000000001</v>
      </c>
      <c r="T430" s="42">
        <v>88.2</v>
      </c>
      <c r="U430" s="28">
        <v>84.9</v>
      </c>
      <c r="V430" s="28">
        <v>63</v>
      </c>
      <c r="W430" s="70">
        <v>0</v>
      </c>
      <c r="X430" s="10" t="s">
        <v>77</v>
      </c>
      <c r="Y430" s="42">
        <v>66</v>
      </c>
      <c r="Z430" s="30" t="s">
        <v>311</v>
      </c>
      <c r="AA430" s="42">
        <v>1426.3</v>
      </c>
      <c r="AB430" s="31" t="s">
        <v>40</v>
      </c>
      <c r="AC430" s="10" t="s">
        <v>72</v>
      </c>
      <c r="AD430" s="10" t="s">
        <v>54</v>
      </c>
      <c r="AE430" s="10" t="s">
        <v>82</v>
      </c>
    </row>
    <row r="431" spans="1:32" s="7" customFormat="1" ht="45" customHeight="1" outlineLevel="1" x14ac:dyDescent="0.2">
      <c r="A431" s="20">
        <v>149</v>
      </c>
      <c r="B431" s="21" t="s">
        <v>312</v>
      </c>
      <c r="C431" s="20">
        <v>1</v>
      </c>
      <c r="D431" s="20">
        <v>27</v>
      </c>
      <c r="E431" s="20">
        <v>1992</v>
      </c>
      <c r="F431" s="22" t="s">
        <v>122</v>
      </c>
      <c r="G431" s="20" t="s">
        <v>36</v>
      </c>
      <c r="H431" s="20">
        <v>1</v>
      </c>
      <c r="I431" s="20">
        <v>2</v>
      </c>
      <c r="J431" s="20">
        <v>43</v>
      </c>
      <c r="K431" s="28">
        <v>616.4</v>
      </c>
      <c r="L431" s="39">
        <v>616.4</v>
      </c>
      <c r="M431" s="70">
        <v>616.4</v>
      </c>
      <c r="N431" s="59">
        <f t="shared" si="188"/>
        <v>1021.1999999999999</v>
      </c>
      <c r="O431" s="70">
        <v>1021.2</v>
      </c>
      <c r="P431" s="42">
        <v>3254</v>
      </c>
      <c r="Q431" s="28" t="s">
        <v>37</v>
      </c>
      <c r="R431" s="28">
        <v>756.9</v>
      </c>
      <c r="S431" s="70">
        <v>38.22</v>
      </c>
      <c r="T431" s="42">
        <v>29.4</v>
      </c>
      <c r="U431" s="28">
        <v>375.4</v>
      </c>
      <c r="V431" s="28">
        <v>0</v>
      </c>
      <c r="W431" s="70">
        <v>0</v>
      </c>
      <c r="X431" s="10" t="s">
        <v>38</v>
      </c>
      <c r="Y431" s="42">
        <v>23</v>
      </c>
      <c r="Z431" s="30" t="s">
        <v>285</v>
      </c>
      <c r="AA431" s="42">
        <v>1405</v>
      </c>
      <c r="AB431" s="31" t="s">
        <v>129</v>
      </c>
      <c r="AC431" s="10" t="s">
        <v>41</v>
      </c>
      <c r="AD431" s="10"/>
      <c r="AE431" s="10" t="s">
        <v>51</v>
      </c>
      <c r="AF431" s="223">
        <v>1</v>
      </c>
    </row>
    <row r="432" spans="1:32" s="7" customFormat="1" ht="45" hidden="1" customHeight="1" x14ac:dyDescent="0.2">
      <c r="A432" s="20"/>
      <c r="B432" s="43" t="s">
        <v>101</v>
      </c>
      <c r="C432" s="44">
        <f>SUM(C388:C389,C390:C391,C392:C394,C395:C397,C398:C399,C400,C401:C402,C403:C405,C406:C408,C409:C410,C411:C412,C425,C427,C428,)</f>
        <v>28</v>
      </c>
      <c r="D432" s="44"/>
      <c r="E432" s="44"/>
      <c r="F432" s="44"/>
      <c r="G432" s="44"/>
      <c r="H432" s="44">
        <f>SUM(H388:H389,H390:H391,H392:H394,H395:H397,H398:H399,H400,H401:H402,H403:H405,H406:H408,H409:H410,H411:H412,H425,H427,H428,)</f>
        <v>56</v>
      </c>
      <c r="I432" s="44"/>
      <c r="J432" s="44">
        <f t="shared" ref="J432:P432" si="189">SUM(J388:J389,J390:J391,J392:J394,J395:J397,J398:J399,J400,J401:J402,J403:J405,J406:J408,J409:J410,J411:J412,J425,J427,J428,)</f>
        <v>439</v>
      </c>
      <c r="K432" s="47">
        <f t="shared" si="189"/>
        <v>13563.099999999997</v>
      </c>
      <c r="L432" s="52">
        <f t="shared" si="189"/>
        <v>24445.800000000007</v>
      </c>
      <c r="M432" s="47">
        <f t="shared" si="189"/>
        <v>26115.200000000004</v>
      </c>
      <c r="N432" s="53">
        <f t="shared" si="189"/>
        <v>29307.1</v>
      </c>
      <c r="O432" s="47">
        <f t="shared" si="189"/>
        <v>32632.720000000001</v>
      </c>
      <c r="P432" s="47">
        <f t="shared" si="189"/>
        <v>97135</v>
      </c>
      <c r="Q432" s="47"/>
      <c r="R432" s="47">
        <f t="shared" ref="R432:W432" si="190">SUM(R388:R389,R390:R391,R392:R394,R395:R397,R398:R399,R400,R401:R402,R403:R405,R406:R408,R409:R410,R411:R412,R425,R427,R428,)</f>
        <v>22250.129999999997</v>
      </c>
      <c r="S432" s="47">
        <f t="shared" si="190"/>
        <v>2505.23</v>
      </c>
      <c r="T432" s="47">
        <f t="shared" si="190"/>
        <v>1926.9</v>
      </c>
      <c r="U432" s="47">
        <f t="shared" si="190"/>
        <v>3002.4</v>
      </c>
      <c r="V432" s="47">
        <f t="shared" si="190"/>
        <v>1591.1000000000001</v>
      </c>
      <c r="W432" s="47">
        <f t="shared" si="190"/>
        <v>45.6</v>
      </c>
      <c r="X432" s="47"/>
      <c r="Y432" s="47"/>
      <c r="Z432" s="48"/>
      <c r="AA432" s="47">
        <f>SUM(AA388:AA389,AA390:AA391,AA392:AA394,AA395:AA397,AA398:AA399,AA400,AA401:AA402,AA403:AA405,AA406:AA408,AA409:AA410,AA411:AA412,AA425,AA427,AA428,)</f>
        <v>35252.399999999994</v>
      </c>
      <c r="AB432" s="44"/>
      <c r="AC432" s="44"/>
      <c r="AD432" s="44"/>
      <c r="AE432" s="44"/>
    </row>
    <row r="433" spans="1:32" s="7" customFormat="1" ht="45" hidden="1" customHeight="1" x14ac:dyDescent="0.2">
      <c r="A433" s="20"/>
      <c r="B433" s="43" t="s">
        <v>48</v>
      </c>
      <c r="C433" s="44">
        <f>C430+C421+C415</f>
        <v>3</v>
      </c>
      <c r="D433" s="44"/>
      <c r="E433" s="44"/>
      <c r="F433" s="44"/>
      <c r="G433" s="44"/>
      <c r="H433" s="44">
        <f>H430+H421+H415</f>
        <v>7</v>
      </c>
      <c r="I433" s="44"/>
      <c r="J433" s="44">
        <f t="shared" ref="J433:P433" si="191">J430+J421+J415</f>
        <v>42</v>
      </c>
      <c r="K433" s="44">
        <f t="shared" si="191"/>
        <v>1275.3</v>
      </c>
      <c r="L433" s="45">
        <f t="shared" si="191"/>
        <v>2174.7000000000003</v>
      </c>
      <c r="M433" s="44">
        <f t="shared" si="191"/>
        <v>2348</v>
      </c>
      <c r="N433" s="46">
        <f t="shared" si="191"/>
        <v>2623.1000000000004</v>
      </c>
      <c r="O433" s="44">
        <f t="shared" si="191"/>
        <v>2971.51</v>
      </c>
      <c r="P433" s="44">
        <f t="shared" si="191"/>
        <v>8779</v>
      </c>
      <c r="Q433" s="44"/>
      <c r="R433" s="44">
        <f t="shared" ref="R433:W433" si="192">R430+R421+R415</f>
        <v>1852.6</v>
      </c>
      <c r="S433" s="44">
        <f t="shared" si="192"/>
        <v>283.14</v>
      </c>
      <c r="T433" s="44">
        <f t="shared" si="192"/>
        <v>217.8</v>
      </c>
      <c r="U433" s="44">
        <f t="shared" si="192"/>
        <v>230.60000000000002</v>
      </c>
      <c r="V433" s="44">
        <f t="shared" si="192"/>
        <v>63</v>
      </c>
      <c r="W433" s="44">
        <f t="shared" si="192"/>
        <v>47.3</v>
      </c>
      <c r="X433" s="47"/>
      <c r="Y433" s="47"/>
      <c r="Z433" s="48"/>
      <c r="AA433" s="47">
        <f>AA430+AA421+AA415</f>
        <v>3591.8</v>
      </c>
      <c r="AB433" s="44"/>
      <c r="AC433" s="44"/>
      <c r="AD433" s="44"/>
      <c r="AE433" s="44"/>
    </row>
    <row r="434" spans="1:32" s="55" customFormat="1" ht="45" hidden="1" customHeight="1" x14ac:dyDescent="0.2">
      <c r="A434" s="49"/>
      <c r="B434" s="50" t="s">
        <v>313</v>
      </c>
      <c r="C434" s="49">
        <f>SUM(C388:C431)</f>
        <v>44</v>
      </c>
      <c r="D434" s="49"/>
      <c r="E434" s="49"/>
      <c r="F434" s="49"/>
      <c r="G434" s="49"/>
      <c r="H434" s="49">
        <f>SUM(H388:H400,H401:H431)</f>
        <v>92</v>
      </c>
      <c r="I434" s="49"/>
      <c r="J434" s="49">
        <f>SUM(J388:J431)</f>
        <v>667</v>
      </c>
      <c r="K434" s="51">
        <f t="shared" ref="K434:P434" si="193">SUM(K388:K400,K401:K431)</f>
        <v>19759.599999999999</v>
      </c>
      <c r="L434" s="52">
        <f t="shared" si="193"/>
        <v>35252.000000000007</v>
      </c>
      <c r="M434" s="47">
        <f t="shared" si="193"/>
        <v>37438.700000000012</v>
      </c>
      <c r="N434" s="53">
        <f t="shared" si="193"/>
        <v>42033.599999999999</v>
      </c>
      <c r="O434" s="47">
        <f t="shared" si="193"/>
        <v>46315.88</v>
      </c>
      <c r="P434" s="51">
        <f t="shared" si="193"/>
        <v>138997</v>
      </c>
      <c r="Q434" s="51"/>
      <c r="R434" s="51">
        <f t="shared" ref="R434:W434" si="194">SUM(R388:R400,R401:R431)</f>
        <v>31932.530000000002</v>
      </c>
      <c r="S434" s="51">
        <f t="shared" si="194"/>
        <v>3804.8399999999997</v>
      </c>
      <c r="T434" s="51">
        <f t="shared" si="194"/>
        <v>2926.6</v>
      </c>
      <c r="U434" s="51">
        <f t="shared" si="194"/>
        <v>3923.0000000000009</v>
      </c>
      <c r="V434" s="51">
        <f t="shared" si="194"/>
        <v>1654.1000000000001</v>
      </c>
      <c r="W434" s="51">
        <f t="shared" si="194"/>
        <v>436.9</v>
      </c>
      <c r="X434" s="51"/>
      <c r="Y434" s="51"/>
      <c r="Z434" s="54"/>
      <c r="AA434" s="51">
        <f>SUM(AA388:AA400,AA401:AA431)</f>
        <v>52237.000000000007</v>
      </c>
      <c r="AB434" s="49"/>
      <c r="AC434" s="49"/>
      <c r="AD434" s="49"/>
      <c r="AE434" s="49"/>
    </row>
    <row r="435" spans="1:32" s="7" customFormat="1" ht="45" hidden="1" customHeight="1" x14ac:dyDescent="0.2">
      <c r="A435" s="44"/>
      <c r="B435" s="43" t="s">
        <v>314</v>
      </c>
      <c r="C435" s="44">
        <f>SUM(C400,C401,C403,C404,C406,C409:C410,C416:C417,C425,C428,C429,C431)</f>
        <v>13</v>
      </c>
      <c r="D435" s="44"/>
      <c r="E435" s="44"/>
      <c r="F435" s="44"/>
      <c r="G435" s="44"/>
      <c r="H435" s="44">
        <f>SUM(H400,H401,H403,H404,H406,H409:H410,H416:H417,H425,H428,H429,H431)</f>
        <v>28</v>
      </c>
      <c r="I435" s="44"/>
      <c r="J435" s="44">
        <f t="shared" ref="J435:P435" si="195">SUM(J400,J401,J403,J404,J406,J409:J410,J416:J417,J425,J428,J429,J431)</f>
        <v>219</v>
      </c>
      <c r="K435" s="57">
        <f t="shared" si="195"/>
        <v>6116.4000000000005</v>
      </c>
      <c r="L435" s="56">
        <f t="shared" si="195"/>
        <v>10661</v>
      </c>
      <c r="M435" s="57">
        <f t="shared" si="195"/>
        <v>11359.099999999999</v>
      </c>
      <c r="N435" s="58">
        <f t="shared" si="195"/>
        <v>12778.399999999998</v>
      </c>
      <c r="O435" s="57">
        <f t="shared" si="195"/>
        <v>13893.099999999999</v>
      </c>
      <c r="P435" s="57">
        <f t="shared" si="195"/>
        <v>42489</v>
      </c>
      <c r="Q435" s="57"/>
      <c r="R435" s="57">
        <f t="shared" ref="R435:W435" si="196">SUM(R400,R401,R403,R404,R406,R409:R410,R416:R417,R425,R428,R429,R431)</f>
        <v>9864.0999999999985</v>
      </c>
      <c r="S435" s="57">
        <f t="shared" si="196"/>
        <v>1132.82</v>
      </c>
      <c r="T435" s="57">
        <f t="shared" si="196"/>
        <v>871.4</v>
      </c>
      <c r="U435" s="57">
        <f t="shared" si="196"/>
        <v>1246</v>
      </c>
      <c r="V435" s="57">
        <f t="shared" si="196"/>
        <v>524.5</v>
      </c>
      <c r="W435" s="57">
        <f t="shared" si="196"/>
        <v>173.6</v>
      </c>
      <c r="X435" s="57"/>
      <c r="Y435" s="57"/>
      <c r="Z435" s="57"/>
      <c r="AA435" s="57">
        <f>SUM(AA400,AA401,AA403,AA404,AA406,AA409:AA410,AA416:AA417,AA425,AA428,AA429,AA431)</f>
        <v>15529.699999999999</v>
      </c>
      <c r="AB435" s="44"/>
      <c r="AC435" s="44"/>
      <c r="AD435" s="44"/>
      <c r="AE435" s="44"/>
    </row>
    <row r="436" spans="1:32" s="7" customFormat="1" ht="45" hidden="1" customHeight="1" x14ac:dyDescent="0.2">
      <c r="A436" s="44"/>
      <c r="B436" s="43" t="s">
        <v>107</v>
      </c>
      <c r="C436" s="44">
        <f>SUM(C398:C399,C408,C412:C414,C419,C424)</f>
        <v>8</v>
      </c>
      <c r="D436" s="44"/>
      <c r="E436" s="44"/>
      <c r="F436" s="44"/>
      <c r="G436" s="44"/>
      <c r="H436" s="44">
        <f>SUM(H398:H399,H408,H412:H414,H419,H424)</f>
        <v>18</v>
      </c>
      <c r="I436" s="44"/>
      <c r="J436" s="44">
        <f t="shared" ref="J436:P436" si="197">SUM(J398:J399,J408,J412:J414,J419,J424)</f>
        <v>112</v>
      </c>
      <c r="K436" s="47">
        <f t="shared" si="197"/>
        <v>3501.5999999999995</v>
      </c>
      <c r="L436" s="52">
        <f t="shared" si="197"/>
        <v>6366.2999999999993</v>
      </c>
      <c r="M436" s="47">
        <f t="shared" si="197"/>
        <v>6676.5</v>
      </c>
      <c r="N436" s="53">
        <f t="shared" si="197"/>
        <v>7445.9000000000005</v>
      </c>
      <c r="O436" s="47">
        <f t="shared" si="197"/>
        <v>7875.25</v>
      </c>
      <c r="P436" s="47">
        <f t="shared" si="197"/>
        <v>24656</v>
      </c>
      <c r="Q436" s="47"/>
      <c r="R436" s="47">
        <f t="shared" ref="R436:W436" si="198">SUM(R398:R399,R408,R412:R414,R419,R424)</f>
        <v>5616.9000000000005</v>
      </c>
      <c r="S436" s="47">
        <f t="shared" si="198"/>
        <v>718.25</v>
      </c>
      <c r="T436" s="47">
        <f t="shared" si="198"/>
        <v>552.5</v>
      </c>
      <c r="U436" s="47">
        <f t="shared" si="198"/>
        <v>527.1</v>
      </c>
      <c r="V436" s="47">
        <f t="shared" si="198"/>
        <v>225</v>
      </c>
      <c r="W436" s="47">
        <f t="shared" si="198"/>
        <v>85.2</v>
      </c>
      <c r="X436" s="47"/>
      <c r="Y436" s="47"/>
      <c r="Z436" s="48"/>
      <c r="AA436" s="47">
        <f>SUM(AA398:AA399,AA408,AA412:AA414,AA419,AA424)</f>
        <v>9722</v>
      </c>
      <c r="AB436" s="44"/>
      <c r="AC436" s="44"/>
      <c r="AD436" s="44"/>
      <c r="AE436" s="44"/>
      <c r="AF436" s="138"/>
    </row>
    <row r="437" spans="1:32" s="7" customFormat="1" ht="45" hidden="1" customHeight="1" x14ac:dyDescent="0.2">
      <c r="A437" s="44"/>
      <c r="B437" s="43" t="s">
        <v>207</v>
      </c>
      <c r="C437" s="44">
        <f>SUM(C388,C390,C394,C405)</f>
        <v>4</v>
      </c>
      <c r="D437" s="44"/>
      <c r="E437" s="44"/>
      <c r="F437" s="44"/>
      <c r="G437" s="44"/>
      <c r="H437" s="44">
        <f>SUM(H388,H390,H394,H405)</f>
        <v>7</v>
      </c>
      <c r="I437" s="44"/>
      <c r="J437" s="44">
        <f t="shared" ref="J437:P437" si="199">SUM(J388,J390,J394,J405)</f>
        <v>52</v>
      </c>
      <c r="K437" s="47">
        <f t="shared" si="199"/>
        <v>1634.1</v>
      </c>
      <c r="L437" s="52">
        <f t="shared" si="199"/>
        <v>2934.7</v>
      </c>
      <c r="M437" s="47">
        <f t="shared" si="199"/>
        <v>3143.6</v>
      </c>
      <c r="N437" s="53">
        <f t="shared" si="199"/>
        <v>3637.7000000000007</v>
      </c>
      <c r="O437" s="47">
        <f t="shared" si="199"/>
        <v>4505.6899999999996</v>
      </c>
      <c r="P437" s="47">
        <f t="shared" si="199"/>
        <v>11653</v>
      </c>
      <c r="Q437" s="47"/>
      <c r="R437" s="47">
        <f t="shared" ref="R437:W437" si="200">SUM(R388,R390,R394,R405)</f>
        <v>3041.2400000000002</v>
      </c>
      <c r="S437" s="47">
        <f t="shared" si="200"/>
        <v>317.07</v>
      </c>
      <c r="T437" s="47">
        <f t="shared" si="200"/>
        <v>243.70000000000005</v>
      </c>
      <c r="U437" s="47">
        <f t="shared" si="200"/>
        <v>459.3</v>
      </c>
      <c r="V437" s="47">
        <f t="shared" si="200"/>
        <v>176.2</v>
      </c>
      <c r="W437" s="47">
        <f t="shared" si="200"/>
        <v>0</v>
      </c>
      <c r="X437" s="47"/>
      <c r="Y437" s="47"/>
      <c r="Z437" s="48"/>
      <c r="AA437" s="47">
        <f>SUM(AA388,AA390,AA394,AA405)</f>
        <v>4185.3999999999996</v>
      </c>
      <c r="AB437" s="44"/>
      <c r="AC437" s="44"/>
      <c r="AD437" s="44"/>
      <c r="AE437" s="44"/>
      <c r="AF437" s="138"/>
    </row>
    <row r="438" spans="1:32" s="7" customFormat="1" ht="45" hidden="1" customHeight="1" x14ac:dyDescent="0.2">
      <c r="A438" s="44"/>
      <c r="B438" s="43" t="s">
        <v>110</v>
      </c>
      <c r="C438" s="44">
        <f>SUM(C389,C391:C393,C395,C396:C397,C402,C407,C411,C415,C418,C420,C421:C422,C423,C426,C427,C430)</f>
        <v>19</v>
      </c>
      <c r="D438" s="44"/>
      <c r="E438" s="44"/>
      <c r="F438" s="44"/>
      <c r="G438" s="44"/>
      <c r="H438" s="44">
        <f>SUM(H389,H391:H393,H395,H396:H397,H402,H407,H411,H415,H418,H420,H421:H422,H423,H426,H427,H430)</f>
        <v>39</v>
      </c>
      <c r="I438" s="44"/>
      <c r="J438" s="44">
        <f t="shared" ref="J438:P438" si="201">SUM(J389,J391:J393,J395,J396:J397,J402,J407,J411,J415,J418,J420,J421:J422,J423,J426,J427,J430)</f>
        <v>284</v>
      </c>
      <c r="K438" s="44">
        <f t="shared" si="201"/>
        <v>8507.5</v>
      </c>
      <c r="L438" s="45">
        <f t="shared" si="201"/>
        <v>15290</v>
      </c>
      <c r="M438" s="44">
        <f t="shared" si="201"/>
        <v>16259.500000000002</v>
      </c>
      <c r="N438" s="46">
        <f t="shared" si="201"/>
        <v>18171.600000000002</v>
      </c>
      <c r="O438" s="44">
        <f t="shared" si="201"/>
        <v>20041.840000000004</v>
      </c>
      <c r="P438" s="44">
        <f t="shared" si="201"/>
        <v>60199</v>
      </c>
      <c r="Q438" s="47"/>
      <c r="R438" s="44">
        <f t="shared" ref="R438:W438" si="202">SUM(R389,R391:R393,R395,R396:R397,R402,R407,R411,R415,R418,R420,R421:R422,R423,R426,R427,R430)</f>
        <v>13410.289999999999</v>
      </c>
      <c r="S438" s="44">
        <f t="shared" si="202"/>
        <v>1636.7</v>
      </c>
      <c r="T438" s="44">
        <f t="shared" si="202"/>
        <v>1259</v>
      </c>
      <c r="U438" s="44">
        <f t="shared" si="202"/>
        <v>1690.6000000000001</v>
      </c>
      <c r="V438" s="44">
        <f t="shared" si="202"/>
        <v>728.4</v>
      </c>
      <c r="W438" s="44">
        <f t="shared" si="202"/>
        <v>178.1</v>
      </c>
      <c r="X438" s="47"/>
      <c r="Y438" s="47"/>
      <c r="Z438" s="48"/>
      <c r="AA438" s="44">
        <f>SUM(AA389,AA391:AA393,AA395,AA396:AA397,AA402,AA407,AA411,AA415,AA418,AA420,AA421:AA422,AA423,AA426,AA427,AA430)</f>
        <v>22799.9</v>
      </c>
      <c r="AB438" s="44"/>
      <c r="AC438" s="44"/>
      <c r="AD438" s="44"/>
      <c r="AE438" s="44"/>
      <c r="AF438" s="32"/>
    </row>
    <row r="439" spans="1:32" s="7" customFormat="1" ht="45" hidden="1" customHeight="1" outlineLevel="1" x14ac:dyDescent="0.2">
      <c r="A439" s="20">
        <v>1</v>
      </c>
      <c r="B439" s="21" t="s">
        <v>315</v>
      </c>
      <c r="C439" s="20">
        <v>1</v>
      </c>
      <c r="D439" s="20">
        <v>1</v>
      </c>
      <c r="E439" s="20">
        <v>1990</v>
      </c>
      <c r="F439" s="22" t="s">
        <v>35</v>
      </c>
      <c r="G439" s="20" t="s">
        <v>36</v>
      </c>
      <c r="H439" s="20">
        <v>3</v>
      </c>
      <c r="I439" s="20">
        <v>2</v>
      </c>
      <c r="J439" s="20">
        <v>18</v>
      </c>
      <c r="K439" s="28">
        <v>533.20000000000005</v>
      </c>
      <c r="L439" s="39">
        <v>987.3</v>
      </c>
      <c r="M439" s="28">
        <v>987.3</v>
      </c>
      <c r="N439" s="59">
        <f t="shared" ref="N439:N459" si="203">L439+T439+U439</f>
        <v>1202.8</v>
      </c>
      <c r="O439" s="28">
        <v>1231.1199999999999</v>
      </c>
      <c r="P439" s="42">
        <v>4124</v>
      </c>
      <c r="Q439" s="28" t="s">
        <v>78</v>
      </c>
      <c r="R439" s="28">
        <v>756</v>
      </c>
      <c r="S439" s="28">
        <v>122.72</v>
      </c>
      <c r="T439" s="28">
        <v>94.4</v>
      </c>
      <c r="U439" s="28">
        <v>121.1</v>
      </c>
      <c r="V439" s="42">
        <v>0</v>
      </c>
      <c r="W439" s="28">
        <v>0</v>
      </c>
      <c r="X439" s="10" t="s">
        <v>77</v>
      </c>
      <c r="Y439" s="42">
        <v>30</v>
      </c>
      <c r="Z439" s="30" t="s">
        <v>295</v>
      </c>
      <c r="AA439" s="42">
        <v>1618.9</v>
      </c>
      <c r="AB439" s="31" t="s">
        <v>40</v>
      </c>
      <c r="AC439" s="10" t="s">
        <v>72</v>
      </c>
      <c r="AD439" s="10" t="s">
        <v>54</v>
      </c>
      <c r="AE439" s="10" t="s">
        <v>42</v>
      </c>
      <c r="AF439" s="32"/>
    </row>
    <row r="440" spans="1:32" s="7" customFormat="1" ht="45" hidden="1" customHeight="1" outlineLevel="1" x14ac:dyDescent="0.2">
      <c r="A440" s="20">
        <v>2</v>
      </c>
      <c r="B440" s="21" t="s">
        <v>315</v>
      </c>
      <c r="C440" s="20">
        <v>1</v>
      </c>
      <c r="D440" s="20">
        <v>2</v>
      </c>
      <c r="E440" s="20">
        <v>1990</v>
      </c>
      <c r="F440" s="22" t="s">
        <v>35</v>
      </c>
      <c r="G440" s="20" t="s">
        <v>36</v>
      </c>
      <c r="H440" s="20">
        <v>3</v>
      </c>
      <c r="I440" s="20">
        <v>2</v>
      </c>
      <c r="J440" s="20">
        <v>18</v>
      </c>
      <c r="K440" s="28">
        <v>534.4</v>
      </c>
      <c r="L440" s="39">
        <v>991.9</v>
      </c>
      <c r="M440" s="28">
        <v>991.9</v>
      </c>
      <c r="N440" s="59">
        <f t="shared" si="203"/>
        <v>1202.8000000000002</v>
      </c>
      <c r="O440" s="28">
        <v>1229.6500000000001</v>
      </c>
      <c r="P440" s="42">
        <v>4132</v>
      </c>
      <c r="Q440" s="28" t="s">
        <v>37</v>
      </c>
      <c r="R440" s="28">
        <v>895.2</v>
      </c>
      <c r="S440" s="28">
        <v>116.35</v>
      </c>
      <c r="T440" s="70">
        <v>89.5</v>
      </c>
      <c r="U440" s="70">
        <v>121.4</v>
      </c>
      <c r="V440" s="92">
        <v>0</v>
      </c>
      <c r="W440" s="70">
        <v>0</v>
      </c>
      <c r="X440" s="10" t="s">
        <v>38</v>
      </c>
      <c r="Y440" s="42">
        <v>23</v>
      </c>
      <c r="Z440" s="30" t="s">
        <v>295</v>
      </c>
      <c r="AA440" s="42">
        <v>1607.2</v>
      </c>
      <c r="AB440" s="31" t="s">
        <v>40</v>
      </c>
      <c r="AC440" s="10" t="s">
        <v>41</v>
      </c>
      <c r="AD440" s="10"/>
      <c r="AE440" s="10" t="s">
        <v>42</v>
      </c>
      <c r="AF440" s="32"/>
    </row>
    <row r="441" spans="1:32" s="7" customFormat="1" ht="45" hidden="1" customHeight="1" outlineLevel="1" x14ac:dyDescent="0.2">
      <c r="A441" s="20">
        <v>3</v>
      </c>
      <c r="B441" s="21" t="s">
        <v>315</v>
      </c>
      <c r="C441" s="20">
        <v>1</v>
      </c>
      <c r="D441" s="20">
        <v>3</v>
      </c>
      <c r="E441" s="20">
        <v>1990</v>
      </c>
      <c r="F441" s="22" t="s">
        <v>35</v>
      </c>
      <c r="G441" s="20" t="s">
        <v>36</v>
      </c>
      <c r="H441" s="20">
        <v>3</v>
      </c>
      <c r="I441" s="20">
        <v>2</v>
      </c>
      <c r="J441" s="20">
        <v>18</v>
      </c>
      <c r="K441" s="28">
        <v>532.29999999999995</v>
      </c>
      <c r="L441" s="39">
        <v>991.9</v>
      </c>
      <c r="M441" s="28">
        <v>991.9</v>
      </c>
      <c r="N441" s="59">
        <f t="shared" si="203"/>
        <v>1200.8999999999999</v>
      </c>
      <c r="O441" s="28">
        <v>1226.1600000000001</v>
      </c>
      <c r="P441" s="42">
        <v>4169</v>
      </c>
      <c r="Q441" s="28" t="s">
        <v>37</v>
      </c>
      <c r="R441" s="28">
        <v>903.2</v>
      </c>
      <c r="S441" s="28">
        <v>109.46</v>
      </c>
      <c r="T441" s="28">
        <v>84.2</v>
      </c>
      <c r="U441" s="28">
        <v>124.8</v>
      </c>
      <c r="V441" s="42">
        <v>0</v>
      </c>
      <c r="W441" s="28">
        <v>0</v>
      </c>
      <c r="X441" s="10" t="s">
        <v>52</v>
      </c>
      <c r="Y441" s="42">
        <v>22</v>
      </c>
      <c r="Z441" s="30" t="s">
        <v>295</v>
      </c>
      <c r="AA441" s="42">
        <v>1603.8</v>
      </c>
      <c r="AB441" s="31" t="s">
        <v>40</v>
      </c>
      <c r="AC441" s="10" t="s">
        <v>54</v>
      </c>
      <c r="AD441" s="10" t="s">
        <v>54</v>
      </c>
      <c r="AE441" s="10" t="s">
        <v>42</v>
      </c>
      <c r="AF441" s="32"/>
    </row>
    <row r="442" spans="1:32" s="7" customFormat="1" ht="45" hidden="1" customHeight="1" outlineLevel="1" x14ac:dyDescent="0.2">
      <c r="A442" s="20">
        <v>4</v>
      </c>
      <c r="B442" s="21" t="s">
        <v>315</v>
      </c>
      <c r="C442" s="20">
        <v>1</v>
      </c>
      <c r="D442" s="20">
        <v>4</v>
      </c>
      <c r="E442" s="20">
        <v>1991</v>
      </c>
      <c r="F442" s="22" t="s">
        <v>35</v>
      </c>
      <c r="G442" s="20" t="s">
        <v>36</v>
      </c>
      <c r="H442" s="20">
        <v>3</v>
      </c>
      <c r="I442" s="20">
        <v>2</v>
      </c>
      <c r="J442" s="20">
        <v>18</v>
      </c>
      <c r="K442" s="28">
        <v>528.70000000000005</v>
      </c>
      <c r="L442" s="39">
        <v>977.4</v>
      </c>
      <c r="M442" s="28">
        <v>977.4</v>
      </c>
      <c r="N442" s="59">
        <f t="shared" si="203"/>
        <v>1185.5999999999999</v>
      </c>
      <c r="O442" s="28">
        <v>1211.97</v>
      </c>
      <c r="P442" s="42">
        <v>4135</v>
      </c>
      <c r="Q442" s="28" t="s">
        <v>37</v>
      </c>
      <c r="R442" s="28">
        <v>903.2</v>
      </c>
      <c r="S442" s="28">
        <v>114.27</v>
      </c>
      <c r="T442" s="28">
        <v>87.9</v>
      </c>
      <c r="U442" s="28">
        <v>120.3</v>
      </c>
      <c r="V442" s="42">
        <v>0</v>
      </c>
      <c r="W442" s="28">
        <v>0</v>
      </c>
      <c r="X442" s="10" t="s">
        <v>38</v>
      </c>
      <c r="Y442" s="42">
        <v>24</v>
      </c>
      <c r="Z442" s="30" t="s">
        <v>295</v>
      </c>
      <c r="AA442" s="42">
        <v>1610.2</v>
      </c>
      <c r="AB442" s="31" t="s">
        <v>40</v>
      </c>
      <c r="AC442" s="10" t="s">
        <v>41</v>
      </c>
      <c r="AD442" s="10"/>
      <c r="AE442" s="10" t="s">
        <v>42</v>
      </c>
      <c r="AF442" s="32"/>
    </row>
    <row r="443" spans="1:32" s="7" customFormat="1" ht="45" hidden="1" customHeight="1" outlineLevel="1" x14ac:dyDescent="0.2">
      <c r="A443" s="20">
        <v>5</v>
      </c>
      <c r="B443" s="21" t="s">
        <v>315</v>
      </c>
      <c r="C443" s="20">
        <v>1</v>
      </c>
      <c r="D443" s="20">
        <v>5</v>
      </c>
      <c r="E443" s="20">
        <v>1992</v>
      </c>
      <c r="F443" s="22" t="s">
        <v>35</v>
      </c>
      <c r="G443" s="20" t="s">
        <v>36</v>
      </c>
      <c r="H443" s="20">
        <v>3</v>
      </c>
      <c r="I443" s="20">
        <v>2</v>
      </c>
      <c r="J443" s="20">
        <v>18</v>
      </c>
      <c r="K443" s="28">
        <v>534.79999999999995</v>
      </c>
      <c r="L443" s="39">
        <v>953.3</v>
      </c>
      <c r="M443" s="28">
        <v>953.3</v>
      </c>
      <c r="N443" s="59">
        <f t="shared" si="203"/>
        <v>1169.3999999999999</v>
      </c>
      <c r="O443" s="28">
        <v>1197.24</v>
      </c>
      <c r="P443" s="42">
        <v>4115</v>
      </c>
      <c r="Q443" s="28" t="s">
        <v>37</v>
      </c>
      <c r="R443" s="28">
        <v>903.2</v>
      </c>
      <c r="S443" s="28">
        <v>120.64</v>
      </c>
      <c r="T443" s="28">
        <v>92.8</v>
      </c>
      <c r="U443" s="28">
        <v>123.3</v>
      </c>
      <c r="V443" s="42">
        <v>0</v>
      </c>
      <c r="W443" s="28">
        <v>0</v>
      </c>
      <c r="X443" s="10" t="s">
        <v>38</v>
      </c>
      <c r="Y443" s="42">
        <v>30</v>
      </c>
      <c r="Z443" s="30" t="s">
        <v>295</v>
      </c>
      <c r="AA443" s="42">
        <v>1604.1</v>
      </c>
      <c r="AB443" s="31" t="s">
        <v>40</v>
      </c>
      <c r="AC443" s="10" t="s">
        <v>41</v>
      </c>
      <c r="AD443" s="10"/>
      <c r="AE443" s="10" t="s">
        <v>42</v>
      </c>
      <c r="AF443" s="32"/>
    </row>
    <row r="444" spans="1:32" s="7" customFormat="1" ht="45" hidden="1" customHeight="1" outlineLevel="1" x14ac:dyDescent="0.2">
      <c r="A444" s="20">
        <v>6</v>
      </c>
      <c r="B444" s="21" t="s">
        <v>315</v>
      </c>
      <c r="C444" s="20">
        <v>1</v>
      </c>
      <c r="D444" s="20">
        <v>6</v>
      </c>
      <c r="E444" s="20">
        <v>1990</v>
      </c>
      <c r="F444" s="22" t="s">
        <v>35</v>
      </c>
      <c r="G444" s="20" t="s">
        <v>36</v>
      </c>
      <c r="H444" s="20">
        <v>3</v>
      </c>
      <c r="I444" s="20">
        <v>2</v>
      </c>
      <c r="J444" s="20">
        <v>18</v>
      </c>
      <c r="K444" s="28">
        <v>531.6</v>
      </c>
      <c r="L444" s="39">
        <v>980.8</v>
      </c>
      <c r="M444" s="28">
        <v>980.8</v>
      </c>
      <c r="N444" s="59">
        <f t="shared" si="203"/>
        <v>1189.7</v>
      </c>
      <c r="O444" s="28">
        <v>1216.52</v>
      </c>
      <c r="P444" s="42">
        <v>4121</v>
      </c>
      <c r="Q444" s="28" t="s">
        <v>78</v>
      </c>
      <c r="R444" s="28">
        <v>893</v>
      </c>
      <c r="S444" s="28">
        <v>116.22</v>
      </c>
      <c r="T444" s="28">
        <v>89.4</v>
      </c>
      <c r="U444" s="28">
        <v>119.5</v>
      </c>
      <c r="V444" s="42">
        <v>0</v>
      </c>
      <c r="W444" s="28">
        <v>0</v>
      </c>
      <c r="X444" s="10" t="s">
        <v>38</v>
      </c>
      <c r="Y444" s="42">
        <v>22</v>
      </c>
      <c r="Z444" s="30" t="s">
        <v>295</v>
      </c>
      <c r="AA444" s="42">
        <v>1574.3</v>
      </c>
      <c r="AB444" s="31" t="s">
        <v>40</v>
      </c>
      <c r="AC444" s="10" t="s">
        <v>41</v>
      </c>
      <c r="AD444" s="10"/>
      <c r="AE444" s="10" t="s">
        <v>42</v>
      </c>
      <c r="AF444" s="32"/>
    </row>
    <row r="445" spans="1:32" s="7" customFormat="1" ht="45" hidden="1" customHeight="1" outlineLevel="1" x14ac:dyDescent="0.2">
      <c r="A445" s="20">
        <v>7</v>
      </c>
      <c r="B445" s="21" t="s">
        <v>315</v>
      </c>
      <c r="C445" s="20">
        <v>1</v>
      </c>
      <c r="D445" s="20">
        <v>7</v>
      </c>
      <c r="E445" s="20">
        <v>1990</v>
      </c>
      <c r="F445" s="22" t="s">
        <v>35</v>
      </c>
      <c r="G445" s="20" t="s">
        <v>36</v>
      </c>
      <c r="H445" s="20">
        <v>3</v>
      </c>
      <c r="I445" s="20">
        <v>2</v>
      </c>
      <c r="J445" s="20">
        <v>18</v>
      </c>
      <c r="K445" s="28">
        <v>535.20000000000005</v>
      </c>
      <c r="L445" s="39">
        <v>987.7</v>
      </c>
      <c r="M445" s="28">
        <v>987.7</v>
      </c>
      <c r="N445" s="59">
        <f t="shared" si="203"/>
        <v>1291.6000000000001</v>
      </c>
      <c r="O445" s="28">
        <v>1679.08</v>
      </c>
      <c r="P445" s="42">
        <v>4145</v>
      </c>
      <c r="Q445" s="28" t="s">
        <v>37</v>
      </c>
      <c r="R445" s="28">
        <v>522.57000000000005</v>
      </c>
      <c r="S445" s="28">
        <v>118.17</v>
      </c>
      <c r="T445" s="28">
        <v>90.9</v>
      </c>
      <c r="U445" s="28">
        <v>213</v>
      </c>
      <c r="V445" s="28">
        <v>0</v>
      </c>
      <c r="W445" s="28">
        <v>0</v>
      </c>
      <c r="X445" s="10" t="s">
        <v>188</v>
      </c>
      <c r="Y445" s="42">
        <v>10</v>
      </c>
      <c r="Z445" s="30" t="s">
        <v>316</v>
      </c>
      <c r="AA445" s="42">
        <v>828.75</v>
      </c>
      <c r="AB445" s="31" t="s">
        <v>40</v>
      </c>
      <c r="AC445" s="10" t="s">
        <v>63</v>
      </c>
      <c r="AD445" s="10"/>
      <c r="AE445" s="10" t="s">
        <v>42</v>
      </c>
      <c r="AF445" s="32"/>
    </row>
    <row r="446" spans="1:32" s="7" customFormat="1" ht="45" hidden="1" customHeight="1" outlineLevel="1" x14ac:dyDescent="0.2">
      <c r="A446" s="20">
        <v>8</v>
      </c>
      <c r="B446" s="21" t="s">
        <v>315</v>
      </c>
      <c r="C446" s="20">
        <v>1</v>
      </c>
      <c r="D446" s="20">
        <v>8</v>
      </c>
      <c r="E446" s="20">
        <v>1990</v>
      </c>
      <c r="F446" s="22" t="s">
        <v>35</v>
      </c>
      <c r="G446" s="20" t="s">
        <v>36</v>
      </c>
      <c r="H446" s="20">
        <v>3</v>
      </c>
      <c r="I446" s="20">
        <v>2</v>
      </c>
      <c r="J446" s="20">
        <v>18</v>
      </c>
      <c r="K446" s="28">
        <v>539.29999999999995</v>
      </c>
      <c r="L446" s="39">
        <v>992.6</v>
      </c>
      <c r="M446" s="28">
        <v>992.6</v>
      </c>
      <c r="N446" s="59">
        <f t="shared" si="203"/>
        <v>1205.8999999999999</v>
      </c>
      <c r="O446" s="28">
        <v>1233.26</v>
      </c>
      <c r="P446" s="42">
        <v>4234</v>
      </c>
      <c r="Q446" s="28" t="s">
        <v>317</v>
      </c>
      <c r="R446" s="28">
        <v>897.8</v>
      </c>
      <c r="S446" s="28">
        <v>118.56</v>
      </c>
      <c r="T446" s="28">
        <v>91.2</v>
      </c>
      <c r="U446" s="28">
        <v>122.1</v>
      </c>
      <c r="V446" s="42">
        <v>0</v>
      </c>
      <c r="W446" s="28">
        <v>0</v>
      </c>
      <c r="X446" s="10" t="s">
        <v>52</v>
      </c>
      <c r="Y446" s="42">
        <v>19</v>
      </c>
      <c r="Z446" s="30" t="s">
        <v>295</v>
      </c>
      <c r="AA446" s="42">
        <v>1580.6</v>
      </c>
      <c r="AB446" s="31" t="s">
        <v>40</v>
      </c>
      <c r="AC446" s="10" t="s">
        <v>54</v>
      </c>
      <c r="AD446" s="10" t="s">
        <v>54</v>
      </c>
      <c r="AE446" s="10" t="s">
        <v>42</v>
      </c>
      <c r="AF446" s="32"/>
    </row>
    <row r="447" spans="1:32" s="7" customFormat="1" ht="45" hidden="1" customHeight="1" outlineLevel="1" x14ac:dyDescent="0.2">
      <c r="A447" s="20">
        <v>9</v>
      </c>
      <c r="B447" s="21" t="s">
        <v>315</v>
      </c>
      <c r="C447" s="20">
        <v>1</v>
      </c>
      <c r="D447" s="20">
        <v>16</v>
      </c>
      <c r="E447" s="20">
        <v>1990</v>
      </c>
      <c r="F447" s="22" t="s">
        <v>35</v>
      </c>
      <c r="G447" s="20" t="s">
        <v>36</v>
      </c>
      <c r="H447" s="20">
        <v>3</v>
      </c>
      <c r="I447" s="20">
        <v>2</v>
      </c>
      <c r="J447" s="20">
        <v>18</v>
      </c>
      <c r="K447" s="28">
        <v>527.9</v>
      </c>
      <c r="L447" s="39">
        <v>979.7</v>
      </c>
      <c r="M447" s="28">
        <v>979.7</v>
      </c>
      <c r="N447" s="59">
        <f t="shared" si="203"/>
        <v>1188.5000000000002</v>
      </c>
      <c r="O447" s="28">
        <v>1214.8699999999999</v>
      </c>
      <c r="P447" s="42">
        <v>4394</v>
      </c>
      <c r="Q447" s="28" t="s">
        <v>317</v>
      </c>
      <c r="R447" s="28">
        <v>167.7</v>
      </c>
      <c r="S447" s="28">
        <v>114.27</v>
      </c>
      <c r="T447" s="28">
        <v>87.9</v>
      </c>
      <c r="U447" s="28">
        <v>120.9</v>
      </c>
      <c r="V447" s="42">
        <v>0</v>
      </c>
      <c r="W447" s="28">
        <v>0</v>
      </c>
      <c r="X447" s="10" t="s">
        <v>38</v>
      </c>
      <c r="Y447" s="42">
        <v>23</v>
      </c>
      <c r="Z447" s="30" t="s">
        <v>318</v>
      </c>
      <c r="AA447" s="42">
        <v>1536.7</v>
      </c>
      <c r="AB447" s="31" t="s">
        <v>40</v>
      </c>
      <c r="AC447" s="10" t="s">
        <v>41</v>
      </c>
      <c r="AD447" s="10"/>
      <c r="AE447" s="10" t="s">
        <v>42</v>
      </c>
      <c r="AF447" s="32"/>
    </row>
    <row r="448" spans="1:32" s="7" customFormat="1" ht="45" hidden="1" customHeight="1" outlineLevel="1" x14ac:dyDescent="0.2">
      <c r="A448" s="20">
        <v>10</v>
      </c>
      <c r="B448" s="21" t="s">
        <v>315</v>
      </c>
      <c r="C448" s="20">
        <v>1</v>
      </c>
      <c r="D448" s="20">
        <v>17</v>
      </c>
      <c r="E448" s="20">
        <v>1990</v>
      </c>
      <c r="F448" s="22" t="s">
        <v>35</v>
      </c>
      <c r="G448" s="20" t="s">
        <v>36</v>
      </c>
      <c r="H448" s="20">
        <v>3</v>
      </c>
      <c r="I448" s="20">
        <v>2</v>
      </c>
      <c r="J448" s="20">
        <v>18</v>
      </c>
      <c r="K448" s="28">
        <v>528.5</v>
      </c>
      <c r="L448" s="39">
        <v>977.6</v>
      </c>
      <c r="M448" s="28">
        <v>977.6</v>
      </c>
      <c r="N448" s="59">
        <f t="shared" si="203"/>
        <v>1190.8999999999999</v>
      </c>
      <c r="O448" s="28">
        <v>1218.3499999999999</v>
      </c>
      <c r="P448" s="42">
        <v>4156</v>
      </c>
      <c r="Q448" s="28" t="s">
        <v>317</v>
      </c>
      <c r="R448" s="28">
        <v>900.4</v>
      </c>
      <c r="S448" s="28">
        <v>118.95</v>
      </c>
      <c r="T448" s="28">
        <v>91.5</v>
      </c>
      <c r="U448" s="28">
        <v>121.8</v>
      </c>
      <c r="V448" s="42">
        <v>0</v>
      </c>
      <c r="W448" s="28">
        <v>0</v>
      </c>
      <c r="X448" s="10" t="s">
        <v>52</v>
      </c>
      <c r="Y448" s="42">
        <v>23</v>
      </c>
      <c r="Z448" s="30" t="s">
        <v>318</v>
      </c>
      <c r="AA448" s="42">
        <v>1323.8</v>
      </c>
      <c r="AB448" s="31" t="s">
        <v>40</v>
      </c>
      <c r="AC448" s="10" t="s">
        <v>54</v>
      </c>
      <c r="AD448" s="10" t="s">
        <v>54</v>
      </c>
      <c r="AE448" s="10" t="s">
        <v>42</v>
      </c>
      <c r="AF448" s="32"/>
    </row>
    <row r="449" spans="1:32" s="7" customFormat="1" ht="45" hidden="1" customHeight="1" outlineLevel="1" x14ac:dyDescent="0.2">
      <c r="A449" s="20">
        <v>11</v>
      </c>
      <c r="B449" s="21" t="s">
        <v>315</v>
      </c>
      <c r="C449" s="20">
        <v>1</v>
      </c>
      <c r="D449" s="20">
        <v>18</v>
      </c>
      <c r="E449" s="20">
        <v>1992</v>
      </c>
      <c r="F449" s="22" t="s">
        <v>35</v>
      </c>
      <c r="G449" s="20" t="s">
        <v>36</v>
      </c>
      <c r="H449" s="20">
        <v>3</v>
      </c>
      <c r="I449" s="20">
        <v>2</v>
      </c>
      <c r="J449" s="20">
        <v>18</v>
      </c>
      <c r="K449" s="28">
        <v>532.5</v>
      </c>
      <c r="L449" s="39">
        <v>990.3</v>
      </c>
      <c r="M449" s="28">
        <v>990.3</v>
      </c>
      <c r="N449" s="59">
        <f t="shared" si="203"/>
        <v>1198.8</v>
      </c>
      <c r="O449" s="28">
        <v>1225.6199999999999</v>
      </c>
      <c r="P449" s="42">
        <v>4376</v>
      </c>
      <c r="Q449" s="28" t="s">
        <v>317</v>
      </c>
      <c r="R449" s="28">
        <v>893.5</v>
      </c>
      <c r="S449" s="28">
        <v>116.22</v>
      </c>
      <c r="T449" s="28">
        <v>89.4</v>
      </c>
      <c r="U449" s="28">
        <v>119.1</v>
      </c>
      <c r="V449" s="42">
        <v>0</v>
      </c>
      <c r="W449" s="28">
        <v>0</v>
      </c>
      <c r="X449" s="10" t="s">
        <v>52</v>
      </c>
      <c r="Y449" s="42">
        <v>24</v>
      </c>
      <c r="Z449" s="30" t="s">
        <v>295</v>
      </c>
      <c r="AA449" s="42">
        <v>1594.3</v>
      </c>
      <c r="AB449" s="31" t="s">
        <v>40</v>
      </c>
      <c r="AC449" s="10" t="s">
        <v>54</v>
      </c>
      <c r="AD449" s="10" t="s">
        <v>54</v>
      </c>
      <c r="AE449" s="10" t="s">
        <v>42</v>
      </c>
      <c r="AF449" s="32"/>
    </row>
    <row r="450" spans="1:32" s="7" customFormat="1" ht="45" hidden="1" customHeight="1" outlineLevel="1" x14ac:dyDescent="0.2">
      <c r="A450" s="20">
        <v>12</v>
      </c>
      <c r="B450" s="21" t="s">
        <v>315</v>
      </c>
      <c r="C450" s="20">
        <v>1</v>
      </c>
      <c r="D450" s="20">
        <v>20</v>
      </c>
      <c r="E450" s="20">
        <v>1991</v>
      </c>
      <c r="F450" s="22" t="s">
        <v>35</v>
      </c>
      <c r="G450" s="20" t="s">
        <v>36</v>
      </c>
      <c r="H450" s="20">
        <v>3</v>
      </c>
      <c r="I450" s="20">
        <v>2</v>
      </c>
      <c r="J450" s="20">
        <v>18</v>
      </c>
      <c r="K450" s="28">
        <v>530.70000000000005</v>
      </c>
      <c r="L450" s="39">
        <v>981</v>
      </c>
      <c r="M450" s="28">
        <v>981</v>
      </c>
      <c r="N450" s="59">
        <f t="shared" si="203"/>
        <v>1190.8</v>
      </c>
      <c r="O450" s="28">
        <v>1217.08</v>
      </c>
      <c r="P450" s="42">
        <v>4152</v>
      </c>
      <c r="Q450" s="28" t="s">
        <v>317</v>
      </c>
      <c r="R450" s="28">
        <v>816</v>
      </c>
      <c r="S450" s="28">
        <v>113.88</v>
      </c>
      <c r="T450" s="28">
        <v>87.6</v>
      </c>
      <c r="U450" s="28">
        <v>122.2</v>
      </c>
      <c r="V450" s="42">
        <v>0</v>
      </c>
      <c r="W450" s="28">
        <v>0</v>
      </c>
      <c r="X450" s="10" t="s">
        <v>38</v>
      </c>
      <c r="Y450" s="42">
        <v>23</v>
      </c>
      <c r="Z450" s="30" t="s">
        <v>295</v>
      </c>
      <c r="AA450" s="42">
        <v>1560.4</v>
      </c>
      <c r="AB450" s="31" t="s">
        <v>40</v>
      </c>
      <c r="AC450" s="10" t="s">
        <v>41</v>
      </c>
      <c r="AD450" s="10"/>
      <c r="AE450" s="10" t="s">
        <v>42</v>
      </c>
      <c r="AF450" s="32"/>
    </row>
    <row r="451" spans="1:32" s="7" customFormat="1" ht="45" hidden="1" customHeight="1" outlineLevel="1" x14ac:dyDescent="0.2">
      <c r="A451" s="20">
        <v>13</v>
      </c>
      <c r="B451" s="21" t="s">
        <v>315</v>
      </c>
      <c r="C451" s="20">
        <v>1</v>
      </c>
      <c r="D451" s="20">
        <v>21</v>
      </c>
      <c r="E451" s="20">
        <v>1991</v>
      </c>
      <c r="F451" s="22" t="s">
        <v>35</v>
      </c>
      <c r="G451" s="20" t="s">
        <v>36</v>
      </c>
      <c r="H451" s="20">
        <v>3</v>
      </c>
      <c r="I451" s="20">
        <v>2</v>
      </c>
      <c r="J451" s="20">
        <v>18</v>
      </c>
      <c r="K451" s="28">
        <v>523.4</v>
      </c>
      <c r="L451" s="39">
        <v>984.5</v>
      </c>
      <c r="M451" s="28">
        <v>984.5</v>
      </c>
      <c r="N451" s="59">
        <f t="shared" si="203"/>
        <v>1193.2</v>
      </c>
      <c r="O451" s="28">
        <v>1219.1199999999999</v>
      </c>
      <c r="P451" s="42">
        <v>4153</v>
      </c>
      <c r="Q451" s="28" t="s">
        <v>317</v>
      </c>
      <c r="R451" s="28">
        <v>816</v>
      </c>
      <c r="S451" s="28">
        <v>112.32</v>
      </c>
      <c r="T451" s="28">
        <v>86.4</v>
      </c>
      <c r="U451" s="28">
        <v>122.3</v>
      </c>
      <c r="V451" s="42">
        <v>0</v>
      </c>
      <c r="W451" s="28">
        <v>0</v>
      </c>
      <c r="X451" s="10" t="s">
        <v>38</v>
      </c>
      <c r="Y451" s="42">
        <v>24</v>
      </c>
      <c r="Z451" s="30" t="s">
        <v>295</v>
      </c>
      <c r="AA451" s="42">
        <v>1559.4</v>
      </c>
      <c r="AB451" s="31" t="s">
        <v>40</v>
      </c>
      <c r="AC451" s="10" t="s">
        <v>41</v>
      </c>
      <c r="AD451" s="10"/>
      <c r="AE451" s="10" t="s">
        <v>42</v>
      </c>
      <c r="AF451" s="32"/>
    </row>
    <row r="452" spans="1:32" s="7" customFormat="1" ht="45" hidden="1" customHeight="1" outlineLevel="1" x14ac:dyDescent="0.2">
      <c r="A452" s="20">
        <v>14</v>
      </c>
      <c r="B452" s="21" t="s">
        <v>315</v>
      </c>
      <c r="C452" s="20">
        <v>1</v>
      </c>
      <c r="D452" s="20">
        <v>22</v>
      </c>
      <c r="E452" s="20">
        <v>1991</v>
      </c>
      <c r="F452" s="22" t="s">
        <v>35</v>
      </c>
      <c r="G452" s="20" t="s">
        <v>36</v>
      </c>
      <c r="H452" s="20">
        <v>3</v>
      </c>
      <c r="I452" s="20">
        <v>2</v>
      </c>
      <c r="J452" s="20">
        <v>18</v>
      </c>
      <c r="K452" s="28">
        <v>526.9</v>
      </c>
      <c r="L452" s="39">
        <v>990.9</v>
      </c>
      <c r="M452" s="28">
        <v>990.9</v>
      </c>
      <c r="N452" s="59">
        <f t="shared" si="203"/>
        <v>1201.6999999999998</v>
      </c>
      <c r="O452" s="28">
        <v>1226.96</v>
      </c>
      <c r="P452" s="42">
        <v>4276</v>
      </c>
      <c r="Q452" s="28" t="s">
        <v>78</v>
      </c>
      <c r="R452" s="28">
        <v>816</v>
      </c>
      <c r="S452" s="28">
        <v>109.46</v>
      </c>
      <c r="T452" s="28">
        <v>84.2</v>
      </c>
      <c r="U452" s="28">
        <v>126.6</v>
      </c>
      <c r="V452" s="42">
        <v>0</v>
      </c>
      <c r="W452" s="28">
        <v>0</v>
      </c>
      <c r="X452" s="10" t="s">
        <v>38</v>
      </c>
      <c r="Y452" s="42">
        <v>23</v>
      </c>
      <c r="Z452" s="30" t="s">
        <v>295</v>
      </c>
      <c r="AA452" s="42">
        <v>1030</v>
      </c>
      <c r="AB452" s="31" t="s">
        <v>40</v>
      </c>
      <c r="AC452" s="10" t="s">
        <v>41</v>
      </c>
      <c r="AD452" s="10"/>
      <c r="AE452" s="10" t="s">
        <v>42</v>
      </c>
      <c r="AF452" s="32"/>
    </row>
    <row r="453" spans="1:32" s="7" customFormat="1" ht="45" hidden="1" customHeight="1" outlineLevel="1" x14ac:dyDescent="0.2">
      <c r="A453" s="20">
        <v>15</v>
      </c>
      <c r="B453" s="21" t="s">
        <v>315</v>
      </c>
      <c r="C453" s="20">
        <v>1</v>
      </c>
      <c r="D453" s="20">
        <v>23</v>
      </c>
      <c r="E453" s="20">
        <v>1991</v>
      </c>
      <c r="F453" s="22" t="s">
        <v>35</v>
      </c>
      <c r="G453" s="20" t="s">
        <v>36</v>
      </c>
      <c r="H453" s="20">
        <v>3</v>
      </c>
      <c r="I453" s="20">
        <v>2</v>
      </c>
      <c r="J453" s="20">
        <v>18</v>
      </c>
      <c r="K453" s="28">
        <v>533.20000000000005</v>
      </c>
      <c r="L453" s="39">
        <v>997.6</v>
      </c>
      <c r="M453" s="28">
        <v>997.6</v>
      </c>
      <c r="N453" s="59">
        <f t="shared" si="203"/>
        <v>1206.8</v>
      </c>
      <c r="O453" s="28">
        <v>1231.6099999999999</v>
      </c>
      <c r="P453" s="42">
        <v>4258</v>
      </c>
      <c r="Q453" s="28" t="s">
        <v>37</v>
      </c>
      <c r="R453" s="28">
        <v>816</v>
      </c>
      <c r="S453" s="28">
        <v>107.51</v>
      </c>
      <c r="T453" s="28">
        <v>82.7</v>
      </c>
      <c r="U453" s="28">
        <v>126.5</v>
      </c>
      <c r="V453" s="42">
        <v>0</v>
      </c>
      <c r="W453" s="28">
        <v>0</v>
      </c>
      <c r="X453" s="10" t="s">
        <v>38</v>
      </c>
      <c r="Y453" s="42">
        <v>22</v>
      </c>
      <c r="Z453" s="30" t="s">
        <v>295</v>
      </c>
      <c r="AA453" s="42">
        <v>1164.8</v>
      </c>
      <c r="AB453" s="31" t="s">
        <v>40</v>
      </c>
      <c r="AC453" s="10" t="s">
        <v>41</v>
      </c>
      <c r="AD453" s="10"/>
      <c r="AE453" s="10" t="s">
        <v>42</v>
      </c>
      <c r="AF453" s="32"/>
    </row>
    <row r="454" spans="1:32" s="7" customFormat="1" ht="45" hidden="1" customHeight="1" outlineLevel="1" x14ac:dyDescent="0.2">
      <c r="A454" s="20">
        <v>16</v>
      </c>
      <c r="B454" s="21" t="s">
        <v>315</v>
      </c>
      <c r="C454" s="20">
        <v>1</v>
      </c>
      <c r="D454" s="20">
        <v>25</v>
      </c>
      <c r="E454" s="20">
        <v>1991</v>
      </c>
      <c r="F454" s="22" t="s">
        <v>35</v>
      </c>
      <c r="G454" s="20" t="s">
        <v>36</v>
      </c>
      <c r="H454" s="20">
        <v>3</v>
      </c>
      <c r="I454" s="20">
        <v>2</v>
      </c>
      <c r="J454" s="20">
        <v>18</v>
      </c>
      <c r="K454" s="28">
        <v>537.70000000000005</v>
      </c>
      <c r="L454" s="39">
        <v>981.7</v>
      </c>
      <c r="M454" s="28">
        <v>981.7</v>
      </c>
      <c r="N454" s="59">
        <f t="shared" si="203"/>
        <v>1194.2</v>
      </c>
      <c r="O454" s="28">
        <v>1221.47</v>
      </c>
      <c r="P454" s="42">
        <v>4145</v>
      </c>
      <c r="Q454" s="28" t="s">
        <v>37</v>
      </c>
      <c r="R454" s="28">
        <v>816</v>
      </c>
      <c r="S454" s="28">
        <v>118.17</v>
      </c>
      <c r="T454" s="28">
        <v>90.9</v>
      </c>
      <c r="U454" s="28">
        <v>121.6</v>
      </c>
      <c r="V454" s="42">
        <v>0</v>
      </c>
      <c r="W454" s="28">
        <v>0</v>
      </c>
      <c r="X454" s="10" t="s">
        <v>52</v>
      </c>
      <c r="Y454" s="42">
        <v>21</v>
      </c>
      <c r="Z454" s="30" t="s">
        <v>295</v>
      </c>
      <c r="AA454" s="42">
        <v>1532.6</v>
      </c>
      <c r="AB454" s="31" t="s">
        <v>40</v>
      </c>
      <c r="AC454" s="10" t="s">
        <v>54</v>
      </c>
      <c r="AD454" s="10" t="s">
        <v>54</v>
      </c>
      <c r="AE454" s="10" t="s">
        <v>42</v>
      </c>
      <c r="AF454" s="32"/>
    </row>
    <row r="455" spans="1:32" s="7" customFormat="1" ht="45" hidden="1" customHeight="1" outlineLevel="1" x14ac:dyDescent="0.2">
      <c r="A455" s="20">
        <v>17</v>
      </c>
      <c r="B455" s="21" t="s">
        <v>315</v>
      </c>
      <c r="C455" s="20">
        <v>1</v>
      </c>
      <c r="D455" s="20">
        <v>27</v>
      </c>
      <c r="E455" s="20">
        <v>1991</v>
      </c>
      <c r="F455" s="22" t="s">
        <v>35</v>
      </c>
      <c r="G455" s="20" t="s">
        <v>36</v>
      </c>
      <c r="H455" s="20">
        <v>3</v>
      </c>
      <c r="I455" s="20">
        <v>2</v>
      </c>
      <c r="J455" s="20">
        <v>18</v>
      </c>
      <c r="K455" s="28">
        <v>526.79999999999995</v>
      </c>
      <c r="L455" s="39">
        <v>977.1</v>
      </c>
      <c r="M455" s="28">
        <v>977.1</v>
      </c>
      <c r="N455" s="59">
        <f t="shared" si="203"/>
        <v>1180.3</v>
      </c>
      <c r="O455" s="28">
        <v>1204.93</v>
      </c>
      <c r="P455" s="42">
        <v>4279</v>
      </c>
      <c r="Q455" s="28" t="s">
        <v>317</v>
      </c>
      <c r="R455" s="28">
        <v>816</v>
      </c>
      <c r="S455" s="28">
        <v>106.73</v>
      </c>
      <c r="T455" s="28">
        <v>82.1</v>
      </c>
      <c r="U455" s="28">
        <v>121.1</v>
      </c>
      <c r="V455" s="42">
        <v>0</v>
      </c>
      <c r="W455" s="28">
        <v>0</v>
      </c>
      <c r="X455" s="10" t="s">
        <v>77</v>
      </c>
      <c r="Y455" s="42">
        <v>23</v>
      </c>
      <c r="Z455" s="30" t="s">
        <v>295</v>
      </c>
      <c r="AA455" s="42">
        <v>1525.3</v>
      </c>
      <c r="AB455" s="31" t="s">
        <v>40</v>
      </c>
      <c r="AC455" s="10" t="s">
        <v>72</v>
      </c>
      <c r="AD455" s="10" t="s">
        <v>54</v>
      </c>
      <c r="AE455" s="10" t="s">
        <v>42</v>
      </c>
      <c r="AF455" s="32"/>
    </row>
    <row r="456" spans="1:32" s="7" customFormat="1" ht="45" hidden="1" customHeight="1" outlineLevel="1" x14ac:dyDescent="0.2">
      <c r="A456" s="20">
        <v>18</v>
      </c>
      <c r="B456" s="21" t="s">
        <v>315</v>
      </c>
      <c r="C456" s="20">
        <v>1</v>
      </c>
      <c r="D456" s="20">
        <v>29</v>
      </c>
      <c r="E456" s="20">
        <v>1991</v>
      </c>
      <c r="F456" s="22" t="s">
        <v>35</v>
      </c>
      <c r="G456" s="20" t="s">
        <v>36</v>
      </c>
      <c r="H456" s="20">
        <v>3</v>
      </c>
      <c r="I456" s="20">
        <v>2</v>
      </c>
      <c r="J456" s="20">
        <v>18</v>
      </c>
      <c r="K456" s="28">
        <v>528.5</v>
      </c>
      <c r="L456" s="39">
        <v>998.6</v>
      </c>
      <c r="M456" s="28">
        <v>998.6</v>
      </c>
      <c r="N456" s="59">
        <f t="shared" si="203"/>
        <v>1209.5999999999999</v>
      </c>
      <c r="O456" s="28">
        <v>1235.1600000000001</v>
      </c>
      <c r="P456" s="42">
        <v>4279</v>
      </c>
      <c r="Q456" s="28" t="s">
        <v>195</v>
      </c>
      <c r="R456" s="28">
        <v>816</v>
      </c>
      <c r="S456" s="28">
        <v>110.76</v>
      </c>
      <c r="T456" s="28">
        <v>85.2</v>
      </c>
      <c r="U456" s="28">
        <v>125.8</v>
      </c>
      <c r="V456" s="42">
        <v>0</v>
      </c>
      <c r="W456" s="28">
        <v>0</v>
      </c>
      <c r="X456" s="10" t="s">
        <v>52</v>
      </c>
      <c r="Y456" s="42">
        <v>21</v>
      </c>
      <c r="Z456" s="30" t="s">
        <v>295</v>
      </c>
      <c r="AA456" s="42">
        <v>1590.2</v>
      </c>
      <c r="AB456" s="31" t="s">
        <v>40</v>
      </c>
      <c r="AC456" s="10" t="s">
        <v>54</v>
      </c>
      <c r="AD456" s="10"/>
      <c r="AE456" s="10" t="s">
        <v>42</v>
      </c>
    </row>
    <row r="457" spans="1:32" s="7" customFormat="1" ht="45" hidden="1" customHeight="1" outlineLevel="1" x14ac:dyDescent="0.2">
      <c r="A457" s="20">
        <v>19</v>
      </c>
      <c r="B457" s="21" t="s">
        <v>315</v>
      </c>
      <c r="C457" s="20">
        <v>1</v>
      </c>
      <c r="D457" s="20">
        <v>31</v>
      </c>
      <c r="E457" s="20">
        <v>1991</v>
      </c>
      <c r="F457" s="22" t="s">
        <v>35</v>
      </c>
      <c r="G457" s="20" t="s">
        <v>36</v>
      </c>
      <c r="H457" s="20">
        <v>3</v>
      </c>
      <c r="I457" s="20">
        <v>2</v>
      </c>
      <c r="J457" s="20">
        <v>18</v>
      </c>
      <c r="K457" s="28">
        <v>527</v>
      </c>
      <c r="L457" s="39">
        <v>999.3</v>
      </c>
      <c r="M457" s="28">
        <v>999.3</v>
      </c>
      <c r="N457" s="59">
        <f t="shared" si="203"/>
        <v>1209.7</v>
      </c>
      <c r="O457" s="28">
        <v>1235.47</v>
      </c>
      <c r="P457" s="42">
        <v>4275</v>
      </c>
      <c r="Q457" s="28" t="s">
        <v>78</v>
      </c>
      <c r="R457" s="28">
        <v>816</v>
      </c>
      <c r="S457" s="28">
        <v>111.67</v>
      </c>
      <c r="T457" s="28">
        <v>85.9</v>
      </c>
      <c r="U457" s="28">
        <v>124.5</v>
      </c>
      <c r="V457" s="42">
        <v>0</v>
      </c>
      <c r="W457" s="28">
        <v>0</v>
      </c>
      <c r="X457" s="10" t="s">
        <v>188</v>
      </c>
      <c r="Y457" s="42">
        <v>21</v>
      </c>
      <c r="Z457" s="30" t="s">
        <v>295</v>
      </c>
      <c r="AA457" s="42">
        <v>1591.6</v>
      </c>
      <c r="AB457" s="31" t="s">
        <v>40</v>
      </c>
      <c r="AC457" s="10" t="s">
        <v>54</v>
      </c>
      <c r="AD457" s="10"/>
      <c r="AE457" s="10" t="s">
        <v>42</v>
      </c>
    </row>
    <row r="458" spans="1:32" s="87" customFormat="1" ht="45" customHeight="1" outlineLevel="1" x14ac:dyDescent="0.2">
      <c r="A458" s="20">
        <v>150</v>
      </c>
      <c r="B458" s="21" t="s">
        <v>315</v>
      </c>
      <c r="C458" s="20">
        <v>1</v>
      </c>
      <c r="D458" s="20">
        <v>59</v>
      </c>
      <c r="E458" s="20">
        <v>1993</v>
      </c>
      <c r="F458" s="22" t="s">
        <v>95</v>
      </c>
      <c r="G458" s="20" t="s">
        <v>96</v>
      </c>
      <c r="H458" s="20">
        <v>1</v>
      </c>
      <c r="I458" s="20">
        <v>4</v>
      </c>
      <c r="J458" s="20">
        <v>16</v>
      </c>
      <c r="K458" s="28">
        <v>582</v>
      </c>
      <c r="L458" s="39">
        <v>1037.2</v>
      </c>
      <c r="M458" s="28">
        <v>1050.4000000000001</v>
      </c>
      <c r="N458" s="59">
        <f t="shared" si="203"/>
        <v>1853.6000000000001</v>
      </c>
      <c r="O458" s="28">
        <v>2444</v>
      </c>
      <c r="P458" s="42">
        <v>5777</v>
      </c>
      <c r="Q458" s="10" t="s">
        <v>68</v>
      </c>
      <c r="R458" s="28">
        <v>361.2</v>
      </c>
      <c r="S458" s="10">
        <v>75.66</v>
      </c>
      <c r="T458" s="28">
        <v>58.2</v>
      </c>
      <c r="U458" s="10">
        <v>758.2</v>
      </c>
      <c r="V458" s="28">
        <v>0</v>
      </c>
      <c r="W458" s="28">
        <v>13.2</v>
      </c>
      <c r="X458" s="10" t="s">
        <v>188</v>
      </c>
      <c r="Y458" s="42"/>
      <c r="Z458" s="30" t="s">
        <v>316</v>
      </c>
      <c r="AA458" s="42">
        <v>613.79999999999995</v>
      </c>
      <c r="AB458" s="31" t="s">
        <v>40</v>
      </c>
      <c r="AC458" s="10" t="s">
        <v>54</v>
      </c>
      <c r="AD458" s="10" t="s">
        <v>189</v>
      </c>
      <c r="AE458" s="10" t="s">
        <v>51</v>
      </c>
      <c r="AF458" s="225">
        <v>1</v>
      </c>
    </row>
    <row r="459" spans="1:32" s="87" customFormat="1" ht="45" customHeight="1" outlineLevel="1" x14ac:dyDescent="0.2">
      <c r="A459" s="20">
        <v>151</v>
      </c>
      <c r="B459" s="21" t="s">
        <v>315</v>
      </c>
      <c r="C459" s="20">
        <v>1</v>
      </c>
      <c r="D459" s="20">
        <v>63</v>
      </c>
      <c r="E459" s="20">
        <v>1994</v>
      </c>
      <c r="F459" s="22" t="s">
        <v>319</v>
      </c>
      <c r="G459" s="20" t="s">
        <v>96</v>
      </c>
      <c r="H459" s="20">
        <v>1</v>
      </c>
      <c r="I459" s="20">
        <v>4</v>
      </c>
      <c r="J459" s="20">
        <v>16</v>
      </c>
      <c r="K459" s="28">
        <v>692.9</v>
      </c>
      <c r="L459" s="39">
        <v>1029.2</v>
      </c>
      <c r="M459" s="28">
        <v>1049</v>
      </c>
      <c r="N459" s="59">
        <f t="shared" si="203"/>
        <v>1829.3</v>
      </c>
      <c r="O459" s="28">
        <v>2429.5700000000002</v>
      </c>
      <c r="P459" s="42">
        <v>5752</v>
      </c>
      <c r="Q459" s="10" t="s">
        <v>68</v>
      </c>
      <c r="R459" s="28">
        <v>409.4</v>
      </c>
      <c r="S459" s="10">
        <v>88.14</v>
      </c>
      <c r="T459" s="28">
        <v>67.8</v>
      </c>
      <c r="U459" s="10">
        <v>732.3</v>
      </c>
      <c r="V459" s="28">
        <v>0</v>
      </c>
      <c r="W459" s="28">
        <v>19.8</v>
      </c>
      <c r="X459" s="10" t="s">
        <v>188</v>
      </c>
      <c r="Y459" s="42">
        <v>5</v>
      </c>
      <c r="Z459" s="30" t="s">
        <v>316</v>
      </c>
      <c r="AA459" s="42">
        <v>854</v>
      </c>
      <c r="AB459" s="31" t="s">
        <v>40</v>
      </c>
      <c r="AC459" s="10" t="s">
        <v>54</v>
      </c>
      <c r="AD459" s="10" t="s">
        <v>189</v>
      </c>
      <c r="AE459" s="10" t="s">
        <v>51</v>
      </c>
      <c r="AF459" s="225">
        <v>1</v>
      </c>
    </row>
    <row r="460" spans="1:32" s="87" customFormat="1" ht="30" hidden="1" customHeight="1" x14ac:dyDescent="0.2">
      <c r="A460" s="20"/>
      <c r="B460" s="43" t="s">
        <v>302</v>
      </c>
      <c r="C460" s="44">
        <f>SUM(C439:C457)</f>
        <v>19</v>
      </c>
      <c r="D460" s="44"/>
      <c r="E460" s="44"/>
      <c r="F460" s="44"/>
      <c r="G460" s="44"/>
      <c r="H460" s="44">
        <f>SUM(H439:H457)</f>
        <v>57</v>
      </c>
      <c r="I460" s="44"/>
      <c r="J460" s="44">
        <f t="shared" ref="J460:P460" si="204">SUM(J439:J457)</f>
        <v>342</v>
      </c>
      <c r="K460" s="47">
        <f t="shared" si="204"/>
        <v>10092.599999999999</v>
      </c>
      <c r="L460" s="52">
        <f t="shared" si="204"/>
        <v>18721.199999999997</v>
      </c>
      <c r="M460" s="47">
        <f t="shared" si="204"/>
        <v>18721.199999999997</v>
      </c>
      <c r="N460" s="53">
        <f t="shared" si="204"/>
        <v>22813.199999999997</v>
      </c>
      <c r="O460" s="47">
        <f t="shared" si="204"/>
        <v>23675.640000000003</v>
      </c>
      <c r="P460" s="47">
        <f t="shared" si="204"/>
        <v>79918</v>
      </c>
      <c r="Q460" s="47"/>
      <c r="R460" s="47">
        <f t="shared" ref="R460:W460" si="205">SUM(R439:R457)</f>
        <v>15163.77</v>
      </c>
      <c r="S460" s="47">
        <f t="shared" si="205"/>
        <v>2176.3300000000004</v>
      </c>
      <c r="T460" s="47">
        <f t="shared" si="205"/>
        <v>1674.1000000000004</v>
      </c>
      <c r="U460" s="47">
        <f t="shared" si="205"/>
        <v>2417.9</v>
      </c>
      <c r="V460" s="47">
        <f t="shared" si="205"/>
        <v>0</v>
      </c>
      <c r="W460" s="47">
        <f t="shared" si="205"/>
        <v>0</v>
      </c>
      <c r="X460" s="47"/>
      <c r="Y460" s="47"/>
      <c r="Z460" s="48"/>
      <c r="AA460" s="47">
        <f>SUM(AA439:AA457)</f>
        <v>28036.95</v>
      </c>
      <c r="AB460" s="80"/>
      <c r="AC460" s="44"/>
      <c r="AD460" s="44"/>
      <c r="AE460" s="44"/>
    </row>
    <row r="461" spans="1:32" s="134" customFormat="1" ht="30" hidden="1" customHeight="1" x14ac:dyDescent="0.2">
      <c r="A461" s="49"/>
      <c r="B461" s="50" t="s">
        <v>320</v>
      </c>
      <c r="C461" s="49">
        <f>SUM(C439:C459)</f>
        <v>21</v>
      </c>
      <c r="D461" s="49"/>
      <c r="E461" s="49"/>
      <c r="F461" s="49"/>
      <c r="G461" s="49"/>
      <c r="H461" s="49">
        <f>SUM(H439:H459)</f>
        <v>59</v>
      </c>
      <c r="I461" s="49"/>
      <c r="J461" s="49">
        <f t="shared" ref="J461:P461" si="206">SUM(J439:J459)</f>
        <v>374</v>
      </c>
      <c r="K461" s="51">
        <f t="shared" si="206"/>
        <v>11367.499999999998</v>
      </c>
      <c r="L461" s="52">
        <f t="shared" si="206"/>
        <v>20787.599999999999</v>
      </c>
      <c r="M461" s="47">
        <f t="shared" si="206"/>
        <v>20820.599999999999</v>
      </c>
      <c r="N461" s="53">
        <f t="shared" si="206"/>
        <v>26496.099999999995</v>
      </c>
      <c r="O461" s="47">
        <f t="shared" si="206"/>
        <v>28549.210000000003</v>
      </c>
      <c r="P461" s="51">
        <f t="shared" si="206"/>
        <v>91447</v>
      </c>
      <c r="Q461" s="51"/>
      <c r="R461" s="51">
        <f t="shared" ref="R461:W461" si="207">SUM(R439:R459)</f>
        <v>15934.37</v>
      </c>
      <c r="S461" s="51">
        <f t="shared" si="207"/>
        <v>2340.13</v>
      </c>
      <c r="T461" s="51">
        <f t="shared" si="207"/>
        <v>1800.1000000000004</v>
      </c>
      <c r="U461" s="51">
        <f t="shared" si="207"/>
        <v>3908.4000000000005</v>
      </c>
      <c r="V461" s="51">
        <f t="shared" si="207"/>
        <v>0</v>
      </c>
      <c r="W461" s="51">
        <f t="shared" si="207"/>
        <v>33</v>
      </c>
      <c r="X461" s="51"/>
      <c r="Y461" s="51"/>
      <c r="Z461" s="54"/>
      <c r="AA461" s="51">
        <f>SUM(AA439:AA459)</f>
        <v>29504.75</v>
      </c>
      <c r="AB461" s="49"/>
      <c r="AC461" s="49"/>
      <c r="AD461" s="49"/>
      <c r="AE461" s="49"/>
    </row>
    <row r="462" spans="1:32" s="87" customFormat="1" ht="34.5" hidden="1" customHeight="1" x14ac:dyDescent="0.2">
      <c r="A462" s="44"/>
      <c r="B462" s="43" t="s">
        <v>105</v>
      </c>
      <c r="C462" s="44">
        <f>SUM(C440,C442:C444,C447,C450:C453,)</f>
        <v>9</v>
      </c>
      <c r="D462" s="44"/>
      <c r="E462" s="44"/>
      <c r="F462" s="44"/>
      <c r="G462" s="44"/>
      <c r="H462" s="44">
        <f>SUM(H440,H442:H444,H447,H450:H453,)</f>
        <v>27</v>
      </c>
      <c r="I462" s="44"/>
      <c r="J462" s="44">
        <f t="shared" ref="J462:P462" si="208">SUM(J440,J442:J444,J447,J450:J453,)</f>
        <v>162</v>
      </c>
      <c r="K462" s="47">
        <f t="shared" si="208"/>
        <v>4771.6000000000004</v>
      </c>
      <c r="L462" s="52">
        <f t="shared" si="208"/>
        <v>8837.0999999999985</v>
      </c>
      <c r="M462" s="47">
        <f t="shared" si="208"/>
        <v>8837.0999999999985</v>
      </c>
      <c r="N462" s="53">
        <f t="shared" si="208"/>
        <v>10728.5</v>
      </c>
      <c r="O462" s="47">
        <f t="shared" si="208"/>
        <v>10965.02</v>
      </c>
      <c r="P462" s="47">
        <f t="shared" si="208"/>
        <v>37736</v>
      </c>
      <c r="Q462" s="47"/>
      <c r="R462" s="47">
        <f t="shared" ref="R462:W462" si="209">SUM(R440,R442:R444,R447,R450:R453,)</f>
        <v>7026.3</v>
      </c>
      <c r="S462" s="47">
        <f t="shared" si="209"/>
        <v>1024.92</v>
      </c>
      <c r="T462" s="47">
        <f t="shared" si="209"/>
        <v>788.40000000000009</v>
      </c>
      <c r="U462" s="47">
        <f t="shared" si="209"/>
        <v>1103</v>
      </c>
      <c r="V462" s="47">
        <f t="shared" si="209"/>
        <v>0</v>
      </c>
      <c r="W462" s="47">
        <f t="shared" si="209"/>
        <v>0</v>
      </c>
      <c r="X462" s="47"/>
      <c r="Y462" s="47"/>
      <c r="Z462" s="48"/>
      <c r="AA462" s="47">
        <f>SUM(AA440,AA442:AA444,AA447,AA450:AA453,)</f>
        <v>13247.099999999999</v>
      </c>
      <c r="AB462" s="44"/>
      <c r="AC462" s="44"/>
      <c r="AD462" s="44"/>
      <c r="AE462" s="44"/>
    </row>
    <row r="463" spans="1:32" s="87" customFormat="1" ht="47.25" hidden="1" customHeight="1" x14ac:dyDescent="0.2">
      <c r="A463" s="44"/>
      <c r="B463" s="43" t="s">
        <v>321</v>
      </c>
      <c r="C463" s="44">
        <f>SUM(C441,C446,C448:C449,C454,C456)</f>
        <v>6</v>
      </c>
      <c r="D463" s="44"/>
      <c r="E463" s="44"/>
      <c r="F463" s="44"/>
      <c r="G463" s="44"/>
      <c r="H463" s="44">
        <f>SUM(H441,H446,H448:H449,H454,H456)</f>
        <v>18</v>
      </c>
      <c r="I463" s="44"/>
      <c r="J463" s="44">
        <f t="shared" ref="J463:P463" si="210">SUM(J441,J446,J448:J449,J454,J456)</f>
        <v>108</v>
      </c>
      <c r="K463" s="47">
        <f t="shared" si="210"/>
        <v>3198.8</v>
      </c>
      <c r="L463" s="52">
        <f t="shared" si="210"/>
        <v>5932.7</v>
      </c>
      <c r="M463" s="47">
        <f t="shared" si="210"/>
        <v>5932.7</v>
      </c>
      <c r="N463" s="53">
        <f t="shared" si="210"/>
        <v>7200.2999999999993</v>
      </c>
      <c r="O463" s="47">
        <f t="shared" si="210"/>
        <v>7360.0199999999995</v>
      </c>
      <c r="P463" s="47">
        <f t="shared" si="210"/>
        <v>25359</v>
      </c>
      <c r="Q463" s="47"/>
      <c r="R463" s="47">
        <f t="shared" ref="R463:W463" si="211">SUM(R441,R446,R448:R449,R454,R456)</f>
        <v>5226.8999999999996</v>
      </c>
      <c r="S463" s="47">
        <f t="shared" si="211"/>
        <v>692.11999999999989</v>
      </c>
      <c r="T463" s="47">
        <f t="shared" si="211"/>
        <v>532.4</v>
      </c>
      <c r="U463" s="47">
        <f t="shared" si="211"/>
        <v>735.19999999999993</v>
      </c>
      <c r="V463" s="47">
        <f t="shared" si="211"/>
        <v>0</v>
      </c>
      <c r="W463" s="47">
        <f t="shared" si="211"/>
        <v>0</v>
      </c>
      <c r="X463" s="47"/>
      <c r="Y463" s="47"/>
      <c r="Z463" s="48"/>
      <c r="AA463" s="47">
        <f>SUM(AA441,AA446,AA448:AA449,AA454,AA456)</f>
        <v>9225.3000000000011</v>
      </c>
      <c r="AB463" s="44"/>
      <c r="AC463" s="44"/>
      <c r="AD463" s="44"/>
      <c r="AE463" s="44"/>
    </row>
    <row r="464" spans="1:32" s="7" customFormat="1" ht="33" hidden="1" customHeight="1" x14ac:dyDescent="0.2">
      <c r="A464" s="44"/>
      <c r="B464" s="43" t="s">
        <v>322</v>
      </c>
      <c r="C464" s="44">
        <f>SUM(C445,C457)</f>
        <v>2</v>
      </c>
      <c r="D464" s="44"/>
      <c r="E464" s="44"/>
      <c r="F464" s="44"/>
      <c r="G464" s="44"/>
      <c r="H464" s="44">
        <f>SUM(H445,H457)</f>
        <v>6</v>
      </c>
      <c r="I464" s="44"/>
      <c r="J464" s="44">
        <f t="shared" ref="J464:P464" si="212">SUM(J445,J457)</f>
        <v>36</v>
      </c>
      <c r="K464" s="47">
        <f t="shared" si="212"/>
        <v>1062.2</v>
      </c>
      <c r="L464" s="52">
        <f t="shared" si="212"/>
        <v>1987</v>
      </c>
      <c r="M464" s="47">
        <f t="shared" si="212"/>
        <v>1987</v>
      </c>
      <c r="N464" s="53">
        <f t="shared" si="212"/>
        <v>2501.3000000000002</v>
      </c>
      <c r="O464" s="47">
        <f t="shared" si="212"/>
        <v>2914.55</v>
      </c>
      <c r="P464" s="47">
        <f t="shared" si="212"/>
        <v>8420</v>
      </c>
      <c r="Q464" s="47"/>
      <c r="R464" s="47">
        <f t="shared" ref="R464:W464" si="213">SUM(R445,R457)</f>
        <v>1338.5700000000002</v>
      </c>
      <c r="S464" s="47">
        <f t="shared" si="213"/>
        <v>229.84</v>
      </c>
      <c r="T464" s="47">
        <f t="shared" si="213"/>
        <v>176.8</v>
      </c>
      <c r="U464" s="47">
        <f t="shared" si="213"/>
        <v>337.5</v>
      </c>
      <c r="V464" s="47">
        <f t="shared" si="213"/>
        <v>0</v>
      </c>
      <c r="W464" s="47">
        <f t="shared" si="213"/>
        <v>0</v>
      </c>
      <c r="X464" s="47"/>
      <c r="Y464" s="47"/>
      <c r="Z464" s="48"/>
      <c r="AA464" s="47">
        <f>SUM(AA445,AA457)</f>
        <v>2420.35</v>
      </c>
      <c r="AB464" s="44"/>
      <c r="AC464" s="44"/>
      <c r="AD464" s="44"/>
      <c r="AE464" s="44"/>
    </row>
    <row r="465" spans="1:32" s="7" customFormat="1" ht="36" hidden="1" customHeight="1" x14ac:dyDescent="0.2">
      <c r="A465" s="44"/>
      <c r="B465" s="43" t="s">
        <v>206</v>
      </c>
      <c r="C465" s="44">
        <f>SUM(C458:C459)</f>
        <v>2</v>
      </c>
      <c r="D465" s="44"/>
      <c r="E465" s="44"/>
      <c r="F465" s="44"/>
      <c r="G465" s="44"/>
      <c r="H465" s="44">
        <f>SUM(H458:H459)</f>
        <v>2</v>
      </c>
      <c r="I465" s="44"/>
      <c r="J465" s="44">
        <f t="shared" ref="J465:P465" si="214">SUM(J458:J459)</f>
        <v>32</v>
      </c>
      <c r="K465" s="47">
        <f t="shared" si="214"/>
        <v>1274.9000000000001</v>
      </c>
      <c r="L465" s="52">
        <f t="shared" si="214"/>
        <v>2066.4</v>
      </c>
      <c r="M465" s="47">
        <f t="shared" si="214"/>
        <v>2099.4</v>
      </c>
      <c r="N465" s="53">
        <f t="shared" si="214"/>
        <v>3682.9</v>
      </c>
      <c r="O465" s="47">
        <f t="shared" si="214"/>
        <v>4873.57</v>
      </c>
      <c r="P465" s="47">
        <f t="shared" si="214"/>
        <v>11529</v>
      </c>
      <c r="Q465" s="47"/>
      <c r="R465" s="47">
        <f t="shared" ref="R465:W465" si="215">SUM(R458:R459)</f>
        <v>770.59999999999991</v>
      </c>
      <c r="S465" s="47">
        <f t="shared" si="215"/>
        <v>163.80000000000001</v>
      </c>
      <c r="T465" s="47">
        <f t="shared" si="215"/>
        <v>126</v>
      </c>
      <c r="U465" s="47">
        <f t="shared" si="215"/>
        <v>1490.5</v>
      </c>
      <c r="V465" s="47">
        <f t="shared" si="215"/>
        <v>0</v>
      </c>
      <c r="W465" s="47">
        <f t="shared" si="215"/>
        <v>33</v>
      </c>
      <c r="X465" s="47"/>
      <c r="Y465" s="47"/>
      <c r="Z465" s="48"/>
      <c r="AA465" s="47">
        <f>SUM(AA458:AA459)</f>
        <v>1467.8</v>
      </c>
      <c r="AB465" s="44"/>
      <c r="AC465" s="44"/>
      <c r="AD465" s="44"/>
      <c r="AE465" s="44"/>
    </row>
    <row r="466" spans="1:32" s="7" customFormat="1" ht="36" hidden="1" customHeight="1" x14ac:dyDescent="0.2">
      <c r="A466" s="44"/>
      <c r="B466" s="43" t="s">
        <v>110</v>
      </c>
      <c r="C466" s="44">
        <f>SUM(C439,C455)</f>
        <v>2</v>
      </c>
      <c r="D466" s="44"/>
      <c r="E466" s="44"/>
      <c r="F466" s="44"/>
      <c r="G466" s="44"/>
      <c r="H466" s="44">
        <f>SUM(H439,H455)</f>
        <v>6</v>
      </c>
      <c r="I466" s="44"/>
      <c r="J466" s="44">
        <f t="shared" ref="J466:P466" si="216">SUM(J439,J455)</f>
        <v>36</v>
      </c>
      <c r="K466" s="47">
        <f t="shared" si="216"/>
        <v>1060</v>
      </c>
      <c r="L466" s="52">
        <f t="shared" si="216"/>
        <v>1964.4</v>
      </c>
      <c r="M466" s="47">
        <f t="shared" si="216"/>
        <v>1964.4</v>
      </c>
      <c r="N466" s="53">
        <f t="shared" si="216"/>
        <v>2383.1</v>
      </c>
      <c r="O466" s="47">
        <f t="shared" si="216"/>
        <v>2436.0500000000002</v>
      </c>
      <c r="P466" s="47">
        <f t="shared" si="216"/>
        <v>8403</v>
      </c>
      <c r="Q466" s="47"/>
      <c r="R466" s="47">
        <f t="shared" ref="R466:W466" si="217">SUM(R439,R455)</f>
        <v>1572</v>
      </c>
      <c r="S466" s="47">
        <f t="shared" si="217"/>
        <v>229.45</v>
      </c>
      <c r="T466" s="47">
        <f t="shared" si="217"/>
        <v>176.5</v>
      </c>
      <c r="U466" s="47">
        <f t="shared" si="217"/>
        <v>242.2</v>
      </c>
      <c r="V466" s="47">
        <f t="shared" si="217"/>
        <v>0</v>
      </c>
      <c r="W466" s="47">
        <f t="shared" si="217"/>
        <v>0</v>
      </c>
      <c r="X466" s="47"/>
      <c r="Y466" s="47"/>
      <c r="Z466" s="48"/>
      <c r="AA466" s="47">
        <f>SUM(AA439,AA455)</f>
        <v>3144.2</v>
      </c>
      <c r="AB466" s="44"/>
      <c r="AC466" s="44"/>
      <c r="AD466" s="44"/>
      <c r="AE466" s="44"/>
    </row>
    <row r="467" spans="1:32" s="7" customFormat="1" ht="45" hidden="1" customHeight="1" outlineLevel="1" x14ac:dyDescent="0.2">
      <c r="A467" s="20">
        <v>1</v>
      </c>
      <c r="B467" s="21" t="s">
        <v>323</v>
      </c>
      <c r="C467" s="20">
        <v>1</v>
      </c>
      <c r="D467" s="20" t="s">
        <v>324</v>
      </c>
      <c r="E467" s="20">
        <v>1988</v>
      </c>
      <c r="F467" s="22" t="s">
        <v>44</v>
      </c>
      <c r="G467" s="20" t="s">
        <v>45</v>
      </c>
      <c r="H467" s="20">
        <v>2</v>
      </c>
      <c r="I467" s="20">
        <v>2</v>
      </c>
      <c r="J467" s="20">
        <v>21</v>
      </c>
      <c r="K467" s="28">
        <v>624.70000000000005</v>
      </c>
      <c r="L467" s="39">
        <v>1132.2</v>
      </c>
      <c r="M467" s="28">
        <v>1132.2</v>
      </c>
      <c r="N467" s="59">
        <f t="shared" ref="N467:N472" si="218">L467+T467+U467</f>
        <v>1270.2</v>
      </c>
      <c r="O467" s="28">
        <v>1273.32</v>
      </c>
      <c r="P467" s="42">
        <v>4272</v>
      </c>
      <c r="Q467" s="28" t="s">
        <v>37</v>
      </c>
      <c r="R467" s="28">
        <v>680.6</v>
      </c>
      <c r="S467" s="28">
        <v>13.52</v>
      </c>
      <c r="T467" s="28">
        <v>10.4</v>
      </c>
      <c r="U467" s="28">
        <v>127.6</v>
      </c>
      <c r="V467" s="42">
        <v>0</v>
      </c>
      <c r="W467" s="28">
        <v>0</v>
      </c>
      <c r="X467" s="10" t="s">
        <v>38</v>
      </c>
      <c r="Y467" s="42">
        <v>41</v>
      </c>
      <c r="Z467" s="30" t="s">
        <v>325</v>
      </c>
      <c r="AA467" s="42">
        <v>1384.2</v>
      </c>
      <c r="AB467" s="31" t="s">
        <v>158</v>
      </c>
      <c r="AC467" s="10" t="s">
        <v>41</v>
      </c>
      <c r="AD467" s="10"/>
      <c r="AE467" s="10" t="s">
        <v>48</v>
      </c>
    </row>
    <row r="468" spans="1:32" s="7" customFormat="1" ht="45" customHeight="1" outlineLevel="1" x14ac:dyDescent="0.2">
      <c r="A468" s="20">
        <v>152</v>
      </c>
      <c r="B468" s="21" t="s">
        <v>323</v>
      </c>
      <c r="C468" s="20">
        <v>1</v>
      </c>
      <c r="D468" s="34">
        <v>24</v>
      </c>
      <c r="E468" s="20">
        <v>2004</v>
      </c>
      <c r="F468" s="22" t="s">
        <v>95</v>
      </c>
      <c r="G468" s="20" t="s">
        <v>96</v>
      </c>
      <c r="H468" s="20">
        <v>5</v>
      </c>
      <c r="I468" s="20">
        <v>4</v>
      </c>
      <c r="J468" s="20">
        <v>60</v>
      </c>
      <c r="K468" s="28">
        <v>1878.1</v>
      </c>
      <c r="L468" s="39">
        <v>3398.6</v>
      </c>
      <c r="M468" s="28">
        <v>3794.6</v>
      </c>
      <c r="N468" s="59">
        <f t="shared" si="218"/>
        <v>3887.8</v>
      </c>
      <c r="O468" s="28">
        <v>4358.8999999999996</v>
      </c>
      <c r="P468" s="42">
        <v>19213</v>
      </c>
      <c r="Q468" s="28" t="s">
        <v>90</v>
      </c>
      <c r="R468" s="28">
        <v>1741</v>
      </c>
      <c r="S468" s="28">
        <v>325.39999999999998</v>
      </c>
      <c r="T468" s="28">
        <v>250.3</v>
      </c>
      <c r="U468" s="28">
        <v>238.9</v>
      </c>
      <c r="V468" s="28">
        <v>396</v>
      </c>
      <c r="W468" s="28">
        <v>0</v>
      </c>
      <c r="X468" s="10" t="s">
        <v>52</v>
      </c>
      <c r="Y468" s="42">
        <v>0</v>
      </c>
      <c r="Z468" s="30" t="s">
        <v>326</v>
      </c>
      <c r="AA468" s="42">
        <v>2990.77</v>
      </c>
      <c r="AB468" s="31" t="s">
        <v>40</v>
      </c>
      <c r="AC468" s="10" t="s">
        <v>63</v>
      </c>
      <c r="AD468" s="10"/>
      <c r="AE468" s="10" t="s">
        <v>51</v>
      </c>
      <c r="AF468" s="230">
        <v>1</v>
      </c>
    </row>
    <row r="469" spans="1:32" s="7" customFormat="1" ht="45" customHeight="1" outlineLevel="1" x14ac:dyDescent="0.2">
      <c r="A469" s="20">
        <v>153</v>
      </c>
      <c r="B469" s="21" t="s">
        <v>323</v>
      </c>
      <c r="C469" s="20">
        <v>1</v>
      </c>
      <c r="D469" s="34" t="s">
        <v>327</v>
      </c>
      <c r="E469" s="20">
        <v>2002</v>
      </c>
      <c r="F469" s="22" t="s">
        <v>95</v>
      </c>
      <c r="G469" s="20" t="s">
        <v>96</v>
      </c>
      <c r="H469" s="20">
        <v>5</v>
      </c>
      <c r="I469" s="20">
        <v>4</v>
      </c>
      <c r="J469" s="20">
        <v>48</v>
      </c>
      <c r="K469" s="28">
        <v>2028.5</v>
      </c>
      <c r="L469" s="39">
        <v>3418.2</v>
      </c>
      <c r="M469" s="28">
        <v>3845.4</v>
      </c>
      <c r="N469" s="59">
        <f t="shared" si="218"/>
        <v>3932</v>
      </c>
      <c r="O469" s="28">
        <v>4436.8999999999996</v>
      </c>
      <c r="P469" s="42">
        <v>18700</v>
      </c>
      <c r="Q469" s="28" t="s">
        <v>90</v>
      </c>
      <c r="R469" s="28">
        <v>1765.4</v>
      </c>
      <c r="S469" s="28">
        <v>336.7</v>
      </c>
      <c r="T469" s="28">
        <v>259</v>
      </c>
      <c r="U469" s="28">
        <v>254.8</v>
      </c>
      <c r="V469" s="28">
        <v>427.2</v>
      </c>
      <c r="W469" s="28">
        <v>0</v>
      </c>
      <c r="X469" s="10" t="s">
        <v>52</v>
      </c>
      <c r="Y469" s="42">
        <v>0</v>
      </c>
      <c r="Z469" s="30" t="s">
        <v>124</v>
      </c>
      <c r="AA469" s="42">
        <v>3008.02</v>
      </c>
      <c r="AB469" s="31" t="s">
        <v>40</v>
      </c>
      <c r="AC469" s="10" t="s">
        <v>63</v>
      </c>
      <c r="AD469" s="10"/>
      <c r="AE469" s="10" t="s">
        <v>51</v>
      </c>
      <c r="AF469" s="232"/>
    </row>
    <row r="470" spans="1:32" s="7" customFormat="1" outlineLevel="1" x14ac:dyDescent="0.2">
      <c r="A470" s="20">
        <v>154</v>
      </c>
      <c r="B470" s="21" t="s">
        <v>323</v>
      </c>
      <c r="C470" s="20">
        <v>1</v>
      </c>
      <c r="D470" s="34" t="s">
        <v>328</v>
      </c>
      <c r="E470" s="20">
        <v>2003</v>
      </c>
      <c r="F470" s="22" t="s">
        <v>95</v>
      </c>
      <c r="G470" s="20" t="s">
        <v>96</v>
      </c>
      <c r="H470" s="20">
        <v>5</v>
      </c>
      <c r="I470" s="20">
        <v>4</v>
      </c>
      <c r="J470" s="20">
        <v>60</v>
      </c>
      <c r="K470" s="28">
        <v>1860.4</v>
      </c>
      <c r="L470" s="39">
        <v>3381.7</v>
      </c>
      <c r="M470" s="28">
        <v>3573.7</v>
      </c>
      <c r="N470" s="59">
        <f t="shared" si="218"/>
        <v>3880.7999999999997</v>
      </c>
      <c r="O470" s="28">
        <v>4150.7</v>
      </c>
      <c r="P470" s="42">
        <v>18158</v>
      </c>
      <c r="Q470" s="28" t="s">
        <v>90</v>
      </c>
      <c r="R470" s="28">
        <v>1733</v>
      </c>
      <c r="S470" s="28">
        <v>337.6</v>
      </c>
      <c r="T470" s="28">
        <v>259.7</v>
      </c>
      <c r="U470" s="28">
        <v>239.4</v>
      </c>
      <c r="V470" s="28">
        <v>192</v>
      </c>
      <c r="W470" s="28">
        <v>0</v>
      </c>
      <c r="X470" s="10" t="s">
        <v>52</v>
      </c>
      <c r="Y470" s="42">
        <v>0</v>
      </c>
      <c r="Z470" s="30" t="s">
        <v>148</v>
      </c>
      <c r="AA470" s="42">
        <v>2975.9</v>
      </c>
      <c r="AB470" s="31" t="s">
        <v>40</v>
      </c>
      <c r="AC470" s="10" t="s">
        <v>63</v>
      </c>
      <c r="AD470" s="10"/>
      <c r="AE470" s="10" t="s">
        <v>51</v>
      </c>
      <c r="AF470" s="232"/>
    </row>
    <row r="471" spans="1:32" s="87" customFormat="1" ht="62.25" customHeight="1" outlineLevel="1" x14ac:dyDescent="0.2">
      <c r="A471" s="20">
        <v>155</v>
      </c>
      <c r="B471" s="21" t="s">
        <v>323</v>
      </c>
      <c r="C471" s="20">
        <v>1</v>
      </c>
      <c r="D471" s="34" t="s">
        <v>329</v>
      </c>
      <c r="E471" s="20">
        <v>2003</v>
      </c>
      <c r="F471" s="22" t="s">
        <v>95</v>
      </c>
      <c r="G471" s="20" t="s">
        <v>96</v>
      </c>
      <c r="H471" s="20">
        <v>5</v>
      </c>
      <c r="I471" s="20">
        <v>4</v>
      </c>
      <c r="J471" s="20">
        <v>100</v>
      </c>
      <c r="K471" s="28">
        <v>1955.8</v>
      </c>
      <c r="L471" s="39">
        <v>4015.9</v>
      </c>
      <c r="M471" s="28">
        <v>4345.8999999999996</v>
      </c>
      <c r="N471" s="59">
        <f t="shared" si="218"/>
        <v>4729.3</v>
      </c>
      <c r="O471" s="28">
        <v>6895.59</v>
      </c>
      <c r="P471" s="42">
        <v>21650</v>
      </c>
      <c r="Q471" s="28" t="s">
        <v>90</v>
      </c>
      <c r="R471" s="28">
        <v>1104.3900000000001</v>
      </c>
      <c r="S471" s="28">
        <v>283.39999999999998</v>
      </c>
      <c r="T471" s="28">
        <v>368.4</v>
      </c>
      <c r="U471" s="28">
        <v>345</v>
      </c>
      <c r="V471" s="28">
        <v>330</v>
      </c>
      <c r="W471" s="28">
        <v>0</v>
      </c>
      <c r="X471" s="10" t="s">
        <v>132</v>
      </c>
      <c r="Y471" s="42">
        <v>0</v>
      </c>
      <c r="Z471" s="30" t="s">
        <v>330</v>
      </c>
      <c r="AA471" s="42">
        <v>2773.9</v>
      </c>
      <c r="AB471" s="31" t="s">
        <v>40</v>
      </c>
      <c r="AC471" s="10" t="s">
        <v>63</v>
      </c>
      <c r="AD471" s="12"/>
      <c r="AE471" s="10" t="s">
        <v>51</v>
      </c>
      <c r="AF471" s="231"/>
    </row>
    <row r="472" spans="1:32" s="87" customFormat="1" outlineLevel="1" x14ac:dyDescent="0.2">
      <c r="A472" s="20">
        <v>156</v>
      </c>
      <c r="B472" s="21" t="s">
        <v>323</v>
      </c>
      <c r="C472" s="20">
        <v>1</v>
      </c>
      <c r="D472" s="34">
        <v>28</v>
      </c>
      <c r="E472" s="20">
        <v>2002</v>
      </c>
      <c r="F472" s="22" t="s">
        <v>95</v>
      </c>
      <c r="G472" s="20" t="s">
        <v>96</v>
      </c>
      <c r="H472" s="20">
        <v>7</v>
      </c>
      <c r="I472" s="20">
        <v>4</v>
      </c>
      <c r="J472" s="20">
        <v>72</v>
      </c>
      <c r="K472" s="28">
        <v>2918</v>
      </c>
      <c r="L472" s="39">
        <v>4977.3999999999996</v>
      </c>
      <c r="M472" s="28">
        <v>5510.2</v>
      </c>
      <c r="N472" s="59">
        <f t="shared" si="218"/>
        <v>5693.1999999999989</v>
      </c>
      <c r="O472" s="28">
        <v>6335.6</v>
      </c>
      <c r="P472" s="42">
        <v>27464</v>
      </c>
      <c r="Q472" s="28" t="s">
        <v>90</v>
      </c>
      <c r="R472" s="28">
        <v>2582.8000000000002</v>
      </c>
      <c r="S472" s="28">
        <v>475.02</v>
      </c>
      <c r="T472" s="28">
        <v>365.4</v>
      </c>
      <c r="U472" s="28">
        <v>350.4</v>
      </c>
      <c r="V472" s="28">
        <v>532.79999999999995</v>
      </c>
      <c r="W472" s="28">
        <v>0</v>
      </c>
      <c r="X472" s="10" t="s">
        <v>52</v>
      </c>
      <c r="Y472" s="42">
        <v>0</v>
      </c>
      <c r="Z472" s="30" t="s">
        <v>124</v>
      </c>
      <c r="AA472" s="42">
        <v>4380.1099999999997</v>
      </c>
      <c r="AB472" s="31" t="s">
        <v>40</v>
      </c>
      <c r="AC472" s="10" t="s">
        <v>63</v>
      </c>
      <c r="AD472" s="10"/>
      <c r="AE472" s="10" t="s">
        <v>51</v>
      </c>
      <c r="AF472" s="225">
        <v>1</v>
      </c>
    </row>
    <row r="473" spans="1:32" s="7" customFormat="1" ht="45" hidden="1" customHeight="1" x14ac:dyDescent="0.2">
      <c r="A473" s="20"/>
      <c r="B473" s="43" t="s">
        <v>102</v>
      </c>
      <c r="C473" s="44">
        <f>SUM(C467)</f>
        <v>1</v>
      </c>
      <c r="D473" s="44"/>
      <c r="E473" s="44"/>
      <c r="F473" s="44"/>
      <c r="G473" s="44"/>
      <c r="H473" s="44">
        <f>SUM(H467)</f>
        <v>2</v>
      </c>
      <c r="I473" s="44"/>
      <c r="J473" s="44">
        <f t="shared" ref="J473:P473" si="219">SUM(J467)</f>
        <v>21</v>
      </c>
      <c r="K473" s="47">
        <f t="shared" si="219"/>
        <v>624.70000000000005</v>
      </c>
      <c r="L473" s="52">
        <f t="shared" si="219"/>
        <v>1132.2</v>
      </c>
      <c r="M473" s="47">
        <f t="shared" si="219"/>
        <v>1132.2</v>
      </c>
      <c r="N473" s="53">
        <f t="shared" si="219"/>
        <v>1270.2</v>
      </c>
      <c r="O473" s="47">
        <f t="shared" si="219"/>
        <v>1273.32</v>
      </c>
      <c r="P473" s="47">
        <f t="shared" si="219"/>
        <v>4272</v>
      </c>
      <c r="Q473" s="47"/>
      <c r="R473" s="47">
        <f t="shared" ref="R473:W473" si="220">SUM(R467)</f>
        <v>680.6</v>
      </c>
      <c r="S473" s="47">
        <f t="shared" si="220"/>
        <v>13.52</v>
      </c>
      <c r="T473" s="47">
        <f t="shared" si="220"/>
        <v>10.4</v>
      </c>
      <c r="U473" s="47">
        <f t="shared" si="220"/>
        <v>127.6</v>
      </c>
      <c r="V473" s="47">
        <f t="shared" si="220"/>
        <v>0</v>
      </c>
      <c r="W473" s="47">
        <f t="shared" si="220"/>
        <v>0</v>
      </c>
      <c r="X473" s="47"/>
      <c r="Y473" s="47"/>
      <c r="Z473" s="48"/>
      <c r="AA473" s="47">
        <f>SUM(AA467)</f>
        <v>1384.2</v>
      </c>
      <c r="AB473" s="80"/>
      <c r="AC473" s="44"/>
      <c r="AD473" s="44"/>
      <c r="AE473" s="44"/>
    </row>
    <row r="474" spans="1:32" s="55" customFormat="1" ht="45" hidden="1" customHeight="1" x14ac:dyDescent="0.2">
      <c r="A474" s="49"/>
      <c r="B474" s="50" t="s">
        <v>331</v>
      </c>
      <c r="C474" s="49">
        <f>SUM(C467:C472,)</f>
        <v>6</v>
      </c>
      <c r="D474" s="49"/>
      <c r="E474" s="49"/>
      <c r="F474" s="49"/>
      <c r="G474" s="49"/>
      <c r="H474" s="49">
        <f>SUM(H467:H472,)</f>
        <v>29</v>
      </c>
      <c r="I474" s="49"/>
      <c r="J474" s="49">
        <f t="shared" ref="J474:P474" si="221">SUM(J467:J472,)</f>
        <v>361</v>
      </c>
      <c r="K474" s="51">
        <f t="shared" si="221"/>
        <v>11265.5</v>
      </c>
      <c r="L474" s="52">
        <f t="shared" si="221"/>
        <v>20324</v>
      </c>
      <c r="M474" s="47">
        <f t="shared" si="221"/>
        <v>22202.000000000004</v>
      </c>
      <c r="N474" s="53">
        <f t="shared" si="221"/>
        <v>23393.299999999996</v>
      </c>
      <c r="O474" s="47">
        <f t="shared" si="221"/>
        <v>27451.010000000002</v>
      </c>
      <c r="P474" s="51">
        <f t="shared" si="221"/>
        <v>109457</v>
      </c>
      <c r="Q474" s="51"/>
      <c r="R474" s="51">
        <f t="shared" ref="R474:W474" si="222">SUM(R467:R472,)</f>
        <v>9607.19</v>
      </c>
      <c r="S474" s="51">
        <f t="shared" si="222"/>
        <v>1771.6399999999999</v>
      </c>
      <c r="T474" s="51">
        <f t="shared" si="222"/>
        <v>1513.2000000000003</v>
      </c>
      <c r="U474" s="51">
        <f t="shared" si="222"/>
        <v>1556.1</v>
      </c>
      <c r="V474" s="51">
        <f t="shared" si="222"/>
        <v>1878</v>
      </c>
      <c r="W474" s="51">
        <f t="shared" si="222"/>
        <v>0</v>
      </c>
      <c r="X474" s="51"/>
      <c r="Y474" s="51"/>
      <c r="Z474" s="54"/>
      <c r="AA474" s="51">
        <f>SUM(AA467:AA472,)</f>
        <v>17512.899999999998</v>
      </c>
      <c r="AB474" s="49"/>
      <c r="AC474" s="49"/>
      <c r="AD474" s="49"/>
      <c r="AE474" s="49"/>
    </row>
    <row r="475" spans="1:32" s="7" customFormat="1" ht="43.5" hidden="1" customHeight="1" x14ac:dyDescent="0.2">
      <c r="A475" s="20"/>
      <c r="B475" s="43" t="s">
        <v>105</v>
      </c>
      <c r="C475" s="44">
        <f>SUM(C467)</f>
        <v>1</v>
      </c>
      <c r="D475" s="44"/>
      <c r="E475" s="44"/>
      <c r="F475" s="44"/>
      <c r="G475" s="44"/>
      <c r="H475" s="44">
        <f>SUM(H467)</f>
        <v>2</v>
      </c>
      <c r="I475" s="44"/>
      <c r="J475" s="44">
        <f t="shared" ref="J475:P475" si="223">SUM(J467)</f>
        <v>21</v>
      </c>
      <c r="K475" s="47">
        <f t="shared" si="223"/>
        <v>624.70000000000005</v>
      </c>
      <c r="L475" s="52">
        <f t="shared" si="223"/>
        <v>1132.2</v>
      </c>
      <c r="M475" s="47">
        <f t="shared" si="223"/>
        <v>1132.2</v>
      </c>
      <c r="N475" s="53">
        <f t="shared" si="223"/>
        <v>1270.2</v>
      </c>
      <c r="O475" s="47">
        <f t="shared" si="223"/>
        <v>1273.32</v>
      </c>
      <c r="P475" s="47">
        <f t="shared" si="223"/>
        <v>4272</v>
      </c>
      <c r="Q475" s="47"/>
      <c r="R475" s="47">
        <f t="shared" ref="R475:W475" si="224">SUM(R467)</f>
        <v>680.6</v>
      </c>
      <c r="S475" s="47">
        <f t="shared" si="224"/>
        <v>13.52</v>
      </c>
      <c r="T475" s="47">
        <f t="shared" si="224"/>
        <v>10.4</v>
      </c>
      <c r="U475" s="47">
        <f t="shared" si="224"/>
        <v>127.6</v>
      </c>
      <c r="V475" s="47">
        <f t="shared" si="224"/>
        <v>0</v>
      </c>
      <c r="W475" s="47">
        <f t="shared" si="224"/>
        <v>0</v>
      </c>
      <c r="X475" s="47"/>
      <c r="Y475" s="47"/>
      <c r="Z475" s="48"/>
      <c r="AA475" s="47">
        <f>SUM(AA467)</f>
        <v>1384.2</v>
      </c>
      <c r="AB475" s="44"/>
      <c r="AC475" s="44"/>
      <c r="AD475" s="44"/>
      <c r="AE475" s="44"/>
    </row>
    <row r="476" spans="1:32" s="7" customFormat="1" ht="42.75" hidden="1" x14ac:dyDescent="0.2">
      <c r="A476" s="20"/>
      <c r="B476" s="43" t="s">
        <v>332</v>
      </c>
      <c r="C476" s="44">
        <f>SUM(C468,C469,C470,C472)</f>
        <v>4</v>
      </c>
      <c r="D476" s="44"/>
      <c r="E476" s="44"/>
      <c r="F476" s="44"/>
      <c r="G476" s="44"/>
      <c r="H476" s="44">
        <f>SUM(H468,H469,H470,H472)</f>
        <v>22</v>
      </c>
      <c r="I476" s="44"/>
      <c r="J476" s="44">
        <f t="shared" ref="J476:P476" si="225">SUM(J468,J469,J470,J472)</f>
        <v>240</v>
      </c>
      <c r="K476" s="47">
        <f t="shared" si="225"/>
        <v>8685</v>
      </c>
      <c r="L476" s="52">
        <f t="shared" si="225"/>
        <v>15175.9</v>
      </c>
      <c r="M476" s="47">
        <f t="shared" si="225"/>
        <v>16723.900000000001</v>
      </c>
      <c r="N476" s="53">
        <f t="shared" si="225"/>
        <v>17393.8</v>
      </c>
      <c r="O476" s="47">
        <f t="shared" si="225"/>
        <v>19282.099999999999</v>
      </c>
      <c r="P476" s="47">
        <f t="shared" si="225"/>
        <v>83535</v>
      </c>
      <c r="Q476" s="47"/>
      <c r="R476" s="47">
        <f t="shared" ref="R476:W476" si="226">SUM(R468,R469,R470,R472)</f>
        <v>7822.2</v>
      </c>
      <c r="S476" s="47">
        <f t="shared" si="226"/>
        <v>1474.7199999999998</v>
      </c>
      <c r="T476" s="47">
        <f t="shared" si="226"/>
        <v>1134.4000000000001</v>
      </c>
      <c r="U476" s="47">
        <f t="shared" si="226"/>
        <v>1083.5</v>
      </c>
      <c r="V476" s="47">
        <f t="shared" si="226"/>
        <v>1548</v>
      </c>
      <c r="W476" s="47">
        <f t="shared" si="226"/>
        <v>0</v>
      </c>
      <c r="X476" s="47"/>
      <c r="Y476" s="47"/>
      <c r="Z476" s="48"/>
      <c r="AA476" s="47">
        <f>SUM(AA468,AA469,AA470,AA472)</f>
        <v>13354.8</v>
      </c>
      <c r="AB476" s="44"/>
      <c r="AC476" s="44"/>
      <c r="AD476" s="44"/>
      <c r="AE476" s="44"/>
    </row>
    <row r="477" spans="1:32" s="7" customFormat="1" ht="30.75" hidden="1" customHeight="1" x14ac:dyDescent="0.2">
      <c r="A477" s="20"/>
      <c r="B477" s="43" t="s">
        <v>333</v>
      </c>
      <c r="C477" s="44">
        <f>SUM(C471)</f>
        <v>1</v>
      </c>
      <c r="D477" s="44"/>
      <c r="E477" s="44"/>
      <c r="F477" s="44"/>
      <c r="G477" s="44"/>
      <c r="H477" s="44">
        <f>SUM(H471)</f>
        <v>5</v>
      </c>
      <c r="I477" s="44"/>
      <c r="J477" s="44">
        <f t="shared" ref="J477:P477" si="227">SUM(J471)</f>
        <v>100</v>
      </c>
      <c r="K477" s="47">
        <f t="shared" si="227"/>
        <v>1955.8</v>
      </c>
      <c r="L477" s="52">
        <f t="shared" si="227"/>
        <v>4015.9</v>
      </c>
      <c r="M477" s="47">
        <f t="shared" si="227"/>
        <v>4345.8999999999996</v>
      </c>
      <c r="N477" s="53">
        <f t="shared" si="227"/>
        <v>4729.3</v>
      </c>
      <c r="O477" s="47">
        <f t="shared" si="227"/>
        <v>6895.59</v>
      </c>
      <c r="P477" s="47">
        <f t="shared" si="227"/>
        <v>21650</v>
      </c>
      <c r="Q477" s="47"/>
      <c r="R477" s="47">
        <f t="shared" ref="R477:W477" si="228">SUM(R471)</f>
        <v>1104.3900000000001</v>
      </c>
      <c r="S477" s="47">
        <f t="shared" si="228"/>
        <v>283.39999999999998</v>
      </c>
      <c r="T477" s="47">
        <f t="shared" si="228"/>
        <v>368.4</v>
      </c>
      <c r="U477" s="47">
        <f t="shared" si="228"/>
        <v>345</v>
      </c>
      <c r="V477" s="47">
        <f t="shared" si="228"/>
        <v>330</v>
      </c>
      <c r="W477" s="47">
        <f t="shared" si="228"/>
        <v>0</v>
      </c>
      <c r="X477" s="47"/>
      <c r="Y477" s="47"/>
      <c r="Z477" s="48"/>
      <c r="AA477" s="47">
        <f>SUM(AA471)</f>
        <v>2773.9</v>
      </c>
      <c r="AB477" s="44"/>
      <c r="AC477" s="44"/>
      <c r="AD477" s="44"/>
      <c r="AE477" s="44"/>
    </row>
    <row r="478" spans="1:32" s="7" customFormat="1" ht="30.75" customHeight="1" outlineLevel="1" x14ac:dyDescent="0.2">
      <c r="A478" s="20">
        <v>157</v>
      </c>
      <c r="B478" s="21" t="s">
        <v>334</v>
      </c>
      <c r="C478" s="20">
        <v>1</v>
      </c>
      <c r="D478" s="20">
        <v>1</v>
      </c>
      <c r="E478" s="20">
        <v>2004</v>
      </c>
      <c r="F478" s="22" t="s">
        <v>95</v>
      </c>
      <c r="G478" s="20" t="s">
        <v>96</v>
      </c>
      <c r="H478" s="20">
        <v>3</v>
      </c>
      <c r="I478" s="20">
        <v>3</v>
      </c>
      <c r="J478" s="20">
        <v>30</v>
      </c>
      <c r="K478" s="28">
        <v>814.8</v>
      </c>
      <c r="L478" s="39">
        <v>1564.1</v>
      </c>
      <c r="M478" s="28">
        <v>1633.1</v>
      </c>
      <c r="N478" s="59">
        <f>L478+T478+U478</f>
        <v>1734.3</v>
      </c>
      <c r="O478" s="28">
        <v>1807</v>
      </c>
      <c r="P478" s="42">
        <v>9111</v>
      </c>
      <c r="Q478" s="28" t="s">
        <v>90</v>
      </c>
      <c r="R478" s="28">
        <v>1084.5</v>
      </c>
      <c r="S478" s="28">
        <v>160.30000000000001</v>
      </c>
      <c r="T478" s="28">
        <v>123.3</v>
      </c>
      <c r="U478" s="28">
        <v>46.9</v>
      </c>
      <c r="V478" s="28">
        <v>138</v>
      </c>
      <c r="W478" s="28">
        <v>0</v>
      </c>
      <c r="X478" s="10" t="s">
        <v>52</v>
      </c>
      <c r="Y478" s="42">
        <v>0</v>
      </c>
      <c r="Z478" s="30" t="s">
        <v>326</v>
      </c>
      <c r="AA478" s="42">
        <v>9111</v>
      </c>
      <c r="AB478" s="31" t="s">
        <v>40</v>
      </c>
      <c r="AC478" s="10" t="s">
        <v>54</v>
      </c>
      <c r="AD478" s="10"/>
      <c r="AE478" s="10" t="s">
        <v>51</v>
      </c>
      <c r="AF478" s="223">
        <v>1</v>
      </c>
    </row>
    <row r="479" spans="1:32" s="7" customFormat="1" ht="32.25" customHeight="1" outlineLevel="1" x14ac:dyDescent="0.2">
      <c r="A479" s="20">
        <v>158</v>
      </c>
      <c r="B479" s="21" t="s">
        <v>334</v>
      </c>
      <c r="C479" s="20">
        <v>1</v>
      </c>
      <c r="D479" s="20">
        <v>2</v>
      </c>
      <c r="E479" s="20">
        <v>2004</v>
      </c>
      <c r="F479" s="22" t="s">
        <v>95</v>
      </c>
      <c r="G479" s="20" t="s">
        <v>96</v>
      </c>
      <c r="H479" s="20">
        <v>3</v>
      </c>
      <c r="I479" s="20">
        <v>3</v>
      </c>
      <c r="J479" s="20">
        <v>30</v>
      </c>
      <c r="K479" s="28">
        <v>815.7</v>
      </c>
      <c r="L479" s="39">
        <v>1562.6</v>
      </c>
      <c r="M479" s="28">
        <v>1700.6</v>
      </c>
      <c r="N479" s="59">
        <f>L479+T479+U479</f>
        <v>1733.6</v>
      </c>
      <c r="O479" s="28">
        <v>1908.6</v>
      </c>
      <c r="P479" s="42">
        <v>9111</v>
      </c>
      <c r="Q479" s="28" t="s">
        <v>90</v>
      </c>
      <c r="R479" s="28">
        <v>1084.5</v>
      </c>
      <c r="S479" s="28">
        <v>160.4</v>
      </c>
      <c r="T479" s="28">
        <v>123.4</v>
      </c>
      <c r="U479" s="28">
        <v>47.6</v>
      </c>
      <c r="V479" s="28">
        <v>138</v>
      </c>
      <c r="W479" s="28">
        <v>0</v>
      </c>
      <c r="X479" s="10" t="s">
        <v>52</v>
      </c>
      <c r="Y479" s="42">
        <v>0</v>
      </c>
      <c r="Z479" s="30" t="s">
        <v>326</v>
      </c>
      <c r="AA479" s="42">
        <v>1375.09</v>
      </c>
      <c r="AB479" s="31" t="s">
        <v>40</v>
      </c>
      <c r="AC479" s="10" t="s">
        <v>54</v>
      </c>
      <c r="AD479" s="10" t="s">
        <v>54</v>
      </c>
      <c r="AE479" s="10" t="s">
        <v>51</v>
      </c>
      <c r="AF479" s="223">
        <v>1</v>
      </c>
    </row>
    <row r="480" spans="1:32" s="7" customFormat="1" ht="38.25" customHeight="1" outlineLevel="1" x14ac:dyDescent="0.2">
      <c r="A480" s="20">
        <v>159</v>
      </c>
      <c r="B480" s="21" t="s">
        <v>334</v>
      </c>
      <c r="C480" s="20">
        <v>1</v>
      </c>
      <c r="D480" s="20">
        <v>3</v>
      </c>
      <c r="E480" s="20">
        <v>2004</v>
      </c>
      <c r="F480" s="22" t="s">
        <v>95</v>
      </c>
      <c r="G480" s="20" t="s">
        <v>96</v>
      </c>
      <c r="H480" s="20">
        <v>3</v>
      </c>
      <c r="I480" s="20">
        <v>3</v>
      </c>
      <c r="J480" s="20">
        <v>30</v>
      </c>
      <c r="K480" s="28">
        <v>816.2</v>
      </c>
      <c r="L480" s="39">
        <v>1563.3</v>
      </c>
      <c r="M480" s="28">
        <v>1632.3</v>
      </c>
      <c r="N480" s="59">
        <f>L480+T480+U480</f>
        <v>1734.3</v>
      </c>
      <c r="O480" s="28">
        <v>1807</v>
      </c>
      <c r="P480" s="42">
        <v>9111</v>
      </c>
      <c r="Q480" s="28" t="s">
        <v>90</v>
      </c>
      <c r="R480" s="28">
        <v>1084.5</v>
      </c>
      <c r="S480" s="28">
        <v>161.30000000000001</v>
      </c>
      <c r="T480" s="28">
        <v>124.1</v>
      </c>
      <c r="U480" s="28">
        <v>46.9</v>
      </c>
      <c r="V480" s="28">
        <v>138</v>
      </c>
      <c r="W480" s="28">
        <v>0</v>
      </c>
      <c r="X480" s="10" t="s">
        <v>188</v>
      </c>
      <c r="Y480" s="42">
        <v>0</v>
      </c>
      <c r="Z480" s="30" t="s">
        <v>326</v>
      </c>
      <c r="AA480" s="42">
        <v>9111</v>
      </c>
      <c r="AB480" s="31" t="s">
        <v>40</v>
      </c>
      <c r="AC480" s="10" t="s">
        <v>63</v>
      </c>
      <c r="AD480" s="10"/>
      <c r="AE480" s="10" t="s">
        <v>51</v>
      </c>
      <c r="AF480" s="223">
        <v>1</v>
      </c>
    </row>
    <row r="481" spans="1:32" s="7" customFormat="1" ht="29.25" customHeight="1" outlineLevel="1" x14ac:dyDescent="0.2">
      <c r="A481" s="20">
        <v>160</v>
      </c>
      <c r="B481" s="21" t="s">
        <v>334</v>
      </c>
      <c r="C481" s="20">
        <v>1</v>
      </c>
      <c r="D481" s="20">
        <v>4</v>
      </c>
      <c r="E481" s="20">
        <v>2007</v>
      </c>
      <c r="F481" s="22" t="s">
        <v>95</v>
      </c>
      <c r="G481" s="20" t="s">
        <v>96</v>
      </c>
      <c r="H481" s="20">
        <v>3</v>
      </c>
      <c r="I481" s="20">
        <v>3</v>
      </c>
      <c r="J481" s="20">
        <v>30</v>
      </c>
      <c r="K481" s="28">
        <v>819.3</v>
      </c>
      <c r="L481" s="39">
        <v>1575.2</v>
      </c>
      <c r="M481" s="28">
        <v>1575.2</v>
      </c>
      <c r="N481" s="59">
        <f>L481+T481+U481</f>
        <v>1869.6</v>
      </c>
      <c r="O481" s="28">
        <v>1907.2</v>
      </c>
      <c r="P481" s="42">
        <v>9426</v>
      </c>
      <c r="Q481" s="28" t="s">
        <v>90</v>
      </c>
      <c r="R481" s="28">
        <v>1084.5</v>
      </c>
      <c r="S481" s="28">
        <v>162.9</v>
      </c>
      <c r="T481" s="28">
        <v>125.3</v>
      </c>
      <c r="U481" s="28">
        <v>169.1</v>
      </c>
      <c r="V481" s="28">
        <v>0</v>
      </c>
      <c r="W481" s="28">
        <v>0</v>
      </c>
      <c r="X481" s="10" t="s">
        <v>52</v>
      </c>
      <c r="Y481" s="42">
        <v>0</v>
      </c>
      <c r="Z481" s="30" t="s">
        <v>191</v>
      </c>
      <c r="AA481" s="42">
        <v>1386.18</v>
      </c>
      <c r="AB481" s="31" t="s">
        <v>40</v>
      </c>
      <c r="AC481" s="10" t="s">
        <v>54</v>
      </c>
      <c r="AD481" s="10" t="s">
        <v>54</v>
      </c>
      <c r="AE481" s="10" t="s">
        <v>51</v>
      </c>
      <c r="AF481" s="223">
        <v>1</v>
      </c>
    </row>
    <row r="482" spans="1:32" s="7" customFormat="1" ht="45" customHeight="1" outlineLevel="1" x14ac:dyDescent="0.2">
      <c r="A482" s="20">
        <v>161</v>
      </c>
      <c r="B482" s="21" t="s">
        <v>334</v>
      </c>
      <c r="C482" s="20">
        <v>1</v>
      </c>
      <c r="D482" s="20">
        <v>5</v>
      </c>
      <c r="E482" s="20">
        <v>2007</v>
      </c>
      <c r="F482" s="22" t="s">
        <v>95</v>
      </c>
      <c r="G482" s="20" t="s">
        <v>96</v>
      </c>
      <c r="H482" s="20">
        <v>3</v>
      </c>
      <c r="I482" s="20">
        <v>3</v>
      </c>
      <c r="J482" s="20">
        <v>30</v>
      </c>
      <c r="K482" s="28">
        <v>823.4</v>
      </c>
      <c r="L482" s="39">
        <v>1583.2</v>
      </c>
      <c r="M482" s="28"/>
      <c r="N482" s="59">
        <f>L482+T482+U482</f>
        <v>1877.7</v>
      </c>
      <c r="O482" s="28">
        <v>1915.4</v>
      </c>
      <c r="P482" s="42">
        <v>9641</v>
      </c>
      <c r="Q482" s="28" t="s">
        <v>90</v>
      </c>
      <c r="R482" s="28">
        <v>1084.5</v>
      </c>
      <c r="S482" s="28">
        <v>163.5</v>
      </c>
      <c r="T482" s="28">
        <v>125.8</v>
      </c>
      <c r="U482" s="28">
        <v>168.7</v>
      </c>
      <c r="V482" s="28">
        <v>0</v>
      </c>
      <c r="W482" s="28">
        <v>0</v>
      </c>
      <c r="X482" s="10" t="s">
        <v>52</v>
      </c>
      <c r="Y482" s="42">
        <v>0</v>
      </c>
      <c r="Z482" s="30" t="s">
        <v>191</v>
      </c>
      <c r="AA482" s="42">
        <v>1393.22</v>
      </c>
      <c r="AB482" s="31" t="s">
        <v>40</v>
      </c>
      <c r="AC482" s="10" t="s">
        <v>54</v>
      </c>
      <c r="AD482" s="10" t="s">
        <v>54</v>
      </c>
      <c r="AE482" s="10" t="s">
        <v>51</v>
      </c>
      <c r="AF482" s="223">
        <v>1</v>
      </c>
    </row>
    <row r="483" spans="1:32" s="55" customFormat="1" ht="28.5" hidden="1" customHeight="1" x14ac:dyDescent="0.2">
      <c r="A483" s="49"/>
      <c r="B483" s="50" t="s">
        <v>335</v>
      </c>
      <c r="C483" s="49">
        <f>SUM(C478:C482)</f>
        <v>5</v>
      </c>
      <c r="D483" s="49"/>
      <c r="E483" s="49"/>
      <c r="F483" s="49"/>
      <c r="G483" s="49"/>
      <c r="H483" s="49">
        <f>SUM(H478,H479,H480,H481,H482)</f>
        <v>15</v>
      </c>
      <c r="I483" s="49"/>
      <c r="J483" s="49">
        <f>SUM(J478:J482)</f>
        <v>150</v>
      </c>
      <c r="K483" s="49">
        <f>SUM(K478:K482)</f>
        <v>4089.4</v>
      </c>
      <c r="L483" s="56">
        <f>SUM(L478:L482)</f>
        <v>7848.4</v>
      </c>
      <c r="M483" s="47">
        <f>SUM(M478,M479,M480,M481,M482)</f>
        <v>6541.2</v>
      </c>
      <c r="N483" s="53">
        <f>SUM(N478,N479,N480,N481,N482)</f>
        <v>8949.5</v>
      </c>
      <c r="O483" s="47">
        <f>SUM(O478,O479,O480,O481,O482)</f>
        <v>9345.2000000000007</v>
      </c>
      <c r="P483" s="51">
        <f>SUM(P478,P479,P480,P481,P482)</f>
        <v>46400</v>
      </c>
      <c r="Q483" s="51"/>
      <c r="R483" s="51">
        <f t="shared" ref="R483:W483" si="229">SUM(R478,R479,R480,R481,R482)</f>
        <v>5422.5</v>
      </c>
      <c r="S483" s="51">
        <f t="shared" si="229"/>
        <v>808.40000000000009</v>
      </c>
      <c r="T483" s="51">
        <f t="shared" si="229"/>
        <v>621.9</v>
      </c>
      <c r="U483" s="51">
        <f t="shared" si="229"/>
        <v>479.2</v>
      </c>
      <c r="V483" s="51">
        <f t="shared" si="229"/>
        <v>414</v>
      </c>
      <c r="W483" s="51">
        <f t="shared" si="229"/>
        <v>0</v>
      </c>
      <c r="X483" s="51"/>
      <c r="Y483" s="51"/>
      <c r="Z483" s="54"/>
      <c r="AA483" s="51">
        <f>SUM(AA478,AA479,AA480,AA481,AA482)</f>
        <v>22376.49</v>
      </c>
      <c r="AB483" s="49"/>
      <c r="AC483" s="49"/>
      <c r="AD483" s="49"/>
      <c r="AE483" s="49"/>
    </row>
    <row r="484" spans="1:32" s="7" customFormat="1" ht="36.75" hidden="1" customHeight="1" x14ac:dyDescent="0.2">
      <c r="A484" s="44"/>
      <c r="B484" s="43" t="s">
        <v>336</v>
      </c>
      <c r="C484" s="44">
        <f>SUM(C478,C479,C481:C482)</f>
        <v>4</v>
      </c>
      <c r="D484" s="44"/>
      <c r="E484" s="44"/>
      <c r="F484" s="44"/>
      <c r="G484" s="44"/>
      <c r="H484" s="44">
        <f>SUM(H478,H479,H481:H482)</f>
        <v>12</v>
      </c>
      <c r="I484" s="44"/>
      <c r="J484" s="44">
        <f t="shared" ref="J484:P484" si="230">SUM(J478,J479,J481:J482)</f>
        <v>120</v>
      </c>
      <c r="K484" s="47">
        <f t="shared" si="230"/>
        <v>3273.2000000000003</v>
      </c>
      <c r="L484" s="52">
        <f t="shared" si="230"/>
        <v>6285.0999999999995</v>
      </c>
      <c r="M484" s="47">
        <f t="shared" si="230"/>
        <v>4908.8999999999996</v>
      </c>
      <c r="N484" s="53">
        <f t="shared" si="230"/>
        <v>7215.2</v>
      </c>
      <c r="O484" s="47">
        <f t="shared" si="230"/>
        <v>7538.2000000000007</v>
      </c>
      <c r="P484" s="47">
        <f t="shared" si="230"/>
        <v>37289</v>
      </c>
      <c r="Q484" s="47"/>
      <c r="R484" s="47">
        <f t="shared" ref="R484:W484" si="231">SUM(R478,R479,R481:R482)</f>
        <v>4338</v>
      </c>
      <c r="S484" s="47">
        <f t="shared" si="231"/>
        <v>647.1</v>
      </c>
      <c r="T484" s="47">
        <f t="shared" si="231"/>
        <v>497.8</v>
      </c>
      <c r="U484" s="47">
        <f t="shared" si="231"/>
        <v>432.3</v>
      </c>
      <c r="V484" s="47">
        <f t="shared" si="231"/>
        <v>276</v>
      </c>
      <c r="W484" s="47">
        <f t="shared" si="231"/>
        <v>0</v>
      </c>
      <c r="X484" s="47"/>
      <c r="Y484" s="47"/>
      <c r="Z484" s="48"/>
      <c r="AA484" s="47">
        <f>SUM(AA478,AA479,AA481:AA482)</f>
        <v>13265.49</v>
      </c>
      <c r="AB484" s="44"/>
      <c r="AC484" s="44"/>
      <c r="AD484" s="44"/>
      <c r="AE484" s="44"/>
    </row>
    <row r="485" spans="1:32" s="7" customFormat="1" ht="32.25" hidden="1" customHeight="1" x14ac:dyDescent="0.2">
      <c r="A485" s="44"/>
      <c r="B485" s="43" t="s">
        <v>337</v>
      </c>
      <c r="C485" s="44">
        <f>C480</f>
        <v>1</v>
      </c>
      <c r="D485" s="44"/>
      <c r="E485" s="44"/>
      <c r="F485" s="44"/>
      <c r="G485" s="44"/>
      <c r="H485" s="44">
        <f>H480</f>
        <v>3</v>
      </c>
      <c r="I485" s="44"/>
      <c r="J485" s="44">
        <f t="shared" ref="J485:P485" si="232">J480</f>
        <v>30</v>
      </c>
      <c r="K485" s="47">
        <f t="shared" si="232"/>
        <v>816.2</v>
      </c>
      <c r="L485" s="52">
        <f t="shared" si="232"/>
        <v>1563.3</v>
      </c>
      <c r="M485" s="47">
        <f t="shared" si="232"/>
        <v>1632.3</v>
      </c>
      <c r="N485" s="53">
        <f t="shared" si="232"/>
        <v>1734.3</v>
      </c>
      <c r="O485" s="47">
        <f t="shared" si="232"/>
        <v>1807</v>
      </c>
      <c r="P485" s="47">
        <f t="shared" si="232"/>
        <v>9111</v>
      </c>
      <c r="Q485" s="47"/>
      <c r="R485" s="47">
        <f t="shared" ref="R485:W485" si="233">R480</f>
        <v>1084.5</v>
      </c>
      <c r="S485" s="47">
        <f t="shared" si="233"/>
        <v>161.30000000000001</v>
      </c>
      <c r="T485" s="47">
        <f t="shared" si="233"/>
        <v>124.1</v>
      </c>
      <c r="U485" s="47">
        <f t="shared" si="233"/>
        <v>46.9</v>
      </c>
      <c r="V485" s="47">
        <f t="shared" si="233"/>
        <v>138</v>
      </c>
      <c r="W485" s="47">
        <f t="shared" si="233"/>
        <v>0</v>
      </c>
      <c r="X485" s="47"/>
      <c r="Y485" s="47"/>
      <c r="Z485" s="48"/>
      <c r="AA485" s="47">
        <f>AA480</f>
        <v>9111</v>
      </c>
      <c r="AB485" s="44"/>
      <c r="AC485" s="44"/>
      <c r="AD485" s="44"/>
      <c r="AE485" s="44"/>
    </row>
    <row r="486" spans="1:32" s="7" customFormat="1" ht="43.5" hidden="1" customHeight="1" outlineLevel="1" x14ac:dyDescent="0.2">
      <c r="A486" s="20">
        <v>1</v>
      </c>
      <c r="B486" s="21" t="s">
        <v>338</v>
      </c>
      <c r="C486" s="20">
        <v>1</v>
      </c>
      <c r="D486" s="20">
        <v>12</v>
      </c>
      <c r="E486" s="20">
        <v>1998</v>
      </c>
      <c r="F486" s="22" t="s">
        <v>339</v>
      </c>
      <c r="G486" s="20" t="s">
        <v>96</v>
      </c>
      <c r="H486" s="20">
        <v>2</v>
      </c>
      <c r="I486" s="20">
        <v>1</v>
      </c>
      <c r="J486" s="20">
        <v>2</v>
      </c>
      <c r="K486" s="28">
        <v>78.8</v>
      </c>
      <c r="L486" s="39">
        <v>142.80000000000001</v>
      </c>
      <c r="M486" s="28">
        <v>168.96</v>
      </c>
      <c r="N486" s="59">
        <f t="shared" ref="N486:N492" si="234">L486+T486+U486</f>
        <v>142.80000000000001</v>
      </c>
      <c r="O486" s="28">
        <v>168.96</v>
      </c>
      <c r="P486" s="42">
        <v>914</v>
      </c>
      <c r="Q486" s="28" t="s">
        <v>37</v>
      </c>
      <c r="R486" s="28">
        <v>357</v>
      </c>
      <c r="S486" s="28">
        <v>0</v>
      </c>
      <c r="T486" s="28">
        <v>0</v>
      </c>
      <c r="U486" s="28">
        <v>0</v>
      </c>
      <c r="V486" s="42">
        <v>6.4</v>
      </c>
      <c r="W486" s="28">
        <v>0</v>
      </c>
      <c r="X486" s="10" t="s">
        <v>119</v>
      </c>
      <c r="Y486" s="42">
        <v>14</v>
      </c>
      <c r="Z486" s="30" t="s">
        <v>340</v>
      </c>
      <c r="AA486" s="42">
        <v>0</v>
      </c>
      <c r="AB486" s="31" t="s">
        <v>40</v>
      </c>
      <c r="AC486" s="10" t="s">
        <v>119</v>
      </c>
      <c r="AD486" s="10"/>
      <c r="AE486" s="10"/>
    </row>
    <row r="487" spans="1:32" s="7" customFormat="1" ht="31.5" hidden="1" customHeight="1" outlineLevel="1" x14ac:dyDescent="0.2">
      <c r="A487" s="20">
        <v>2</v>
      </c>
      <c r="B487" s="21" t="s">
        <v>338</v>
      </c>
      <c r="C487" s="20">
        <v>1</v>
      </c>
      <c r="D487" s="20">
        <v>14</v>
      </c>
      <c r="E487" s="20">
        <v>1990</v>
      </c>
      <c r="F487" s="22" t="s">
        <v>44</v>
      </c>
      <c r="G487" s="20" t="s">
        <v>45</v>
      </c>
      <c r="H487" s="20">
        <v>1</v>
      </c>
      <c r="I487" s="20">
        <v>1</v>
      </c>
      <c r="J487" s="20">
        <v>2</v>
      </c>
      <c r="K487" s="28">
        <v>94.6</v>
      </c>
      <c r="L487" s="39">
        <v>171.1</v>
      </c>
      <c r="M487" s="28">
        <v>162.13999999999999</v>
      </c>
      <c r="N487" s="59">
        <f t="shared" si="234"/>
        <v>171.1</v>
      </c>
      <c r="O487" s="28">
        <v>162.13999999999999</v>
      </c>
      <c r="P487" s="42">
        <v>764</v>
      </c>
      <c r="Q487" s="28" t="s">
        <v>37</v>
      </c>
      <c r="R487" s="28">
        <v>125</v>
      </c>
      <c r="S487" s="28">
        <v>0</v>
      </c>
      <c r="T487" s="28">
        <v>0</v>
      </c>
      <c r="U487" s="28">
        <v>0</v>
      </c>
      <c r="V487" s="42">
        <v>0</v>
      </c>
      <c r="W487" s="28">
        <v>1.8</v>
      </c>
      <c r="X487" s="10" t="s">
        <v>119</v>
      </c>
      <c r="Y487" s="42">
        <v>32</v>
      </c>
      <c r="Z487" s="30" t="s">
        <v>341</v>
      </c>
      <c r="AA487" s="42">
        <v>0</v>
      </c>
      <c r="AB487" s="31" t="s">
        <v>40</v>
      </c>
      <c r="AC487" s="10" t="s">
        <v>119</v>
      </c>
      <c r="AD487" s="10"/>
      <c r="AE487" s="10"/>
    </row>
    <row r="488" spans="1:32" s="7" customFormat="1" ht="35.25" customHeight="1" outlineLevel="1" x14ac:dyDescent="0.2">
      <c r="A488" s="20">
        <v>162</v>
      </c>
      <c r="B488" s="21" t="s">
        <v>338</v>
      </c>
      <c r="C488" s="20">
        <v>1</v>
      </c>
      <c r="D488" s="20">
        <v>16</v>
      </c>
      <c r="E488" s="20">
        <v>1990</v>
      </c>
      <c r="F488" s="22" t="s">
        <v>44</v>
      </c>
      <c r="G488" s="20" t="s">
        <v>45</v>
      </c>
      <c r="H488" s="20">
        <v>1</v>
      </c>
      <c r="I488" s="20">
        <v>1</v>
      </c>
      <c r="J488" s="20">
        <v>2</v>
      </c>
      <c r="K488" s="28">
        <v>94.8</v>
      </c>
      <c r="L488" s="39">
        <v>155.30000000000001</v>
      </c>
      <c r="M488" s="28">
        <v>155.84</v>
      </c>
      <c r="N488" s="59">
        <f t="shared" si="234"/>
        <v>155.30000000000001</v>
      </c>
      <c r="O488" s="28">
        <v>155.84</v>
      </c>
      <c r="P488" s="42">
        <v>1080</v>
      </c>
      <c r="Q488" s="28" t="s">
        <v>37</v>
      </c>
      <c r="R488" s="28">
        <v>119</v>
      </c>
      <c r="S488" s="28">
        <v>0</v>
      </c>
      <c r="T488" s="28">
        <v>0</v>
      </c>
      <c r="U488" s="28">
        <v>0</v>
      </c>
      <c r="V488" s="42">
        <v>0</v>
      </c>
      <c r="W488" s="28">
        <v>1.8</v>
      </c>
      <c r="X488" s="10" t="s">
        <v>38</v>
      </c>
      <c r="Y488" s="42">
        <v>23</v>
      </c>
      <c r="Z488" s="30" t="s">
        <v>342</v>
      </c>
      <c r="AA488" s="42">
        <v>0</v>
      </c>
      <c r="AB488" s="31" t="s">
        <v>40</v>
      </c>
      <c r="AC488" s="10" t="s">
        <v>41</v>
      </c>
      <c r="AD488" s="10"/>
      <c r="AE488" s="10" t="s">
        <v>51</v>
      </c>
      <c r="AF488" s="230">
        <v>1</v>
      </c>
    </row>
    <row r="489" spans="1:32" s="7" customFormat="1" ht="31.5" customHeight="1" outlineLevel="1" x14ac:dyDescent="0.2">
      <c r="A489" s="20">
        <v>163</v>
      </c>
      <c r="B489" s="21" t="s">
        <v>338</v>
      </c>
      <c r="C489" s="20">
        <v>1</v>
      </c>
      <c r="D489" s="20">
        <v>17</v>
      </c>
      <c r="E489" s="20">
        <v>1990</v>
      </c>
      <c r="F489" s="22" t="s">
        <v>44</v>
      </c>
      <c r="G489" s="20" t="s">
        <v>45</v>
      </c>
      <c r="H489" s="20">
        <v>1</v>
      </c>
      <c r="I489" s="20">
        <v>1</v>
      </c>
      <c r="J489" s="20">
        <v>2</v>
      </c>
      <c r="K489" s="28">
        <v>92.8</v>
      </c>
      <c r="L489" s="39">
        <v>174.5</v>
      </c>
      <c r="M489" s="28">
        <v>181.5</v>
      </c>
      <c r="N489" s="59">
        <f t="shared" si="234"/>
        <v>174.5</v>
      </c>
      <c r="O489" s="28">
        <v>165.78</v>
      </c>
      <c r="P489" s="42">
        <v>1082</v>
      </c>
      <c r="Q489" s="28" t="s">
        <v>37</v>
      </c>
      <c r="R489" s="28">
        <v>122</v>
      </c>
      <c r="S489" s="28">
        <v>0</v>
      </c>
      <c r="T489" s="28">
        <v>0</v>
      </c>
      <c r="U489" s="28">
        <v>0</v>
      </c>
      <c r="V489" s="42">
        <v>0</v>
      </c>
      <c r="W489" s="28">
        <v>7</v>
      </c>
      <c r="X489" s="10" t="s">
        <v>38</v>
      </c>
      <c r="Y489" s="42">
        <v>47</v>
      </c>
      <c r="Z489" s="30" t="s">
        <v>343</v>
      </c>
      <c r="AA489" s="42">
        <v>0</v>
      </c>
      <c r="AB489" s="31" t="s">
        <v>40</v>
      </c>
      <c r="AC489" s="10" t="s">
        <v>41</v>
      </c>
      <c r="AD489" s="10"/>
      <c r="AE489" s="10" t="s">
        <v>51</v>
      </c>
      <c r="AF489" s="231"/>
    </row>
    <row r="490" spans="1:32" s="7" customFormat="1" ht="33.75" customHeight="1" outlineLevel="1" x14ac:dyDescent="0.2">
      <c r="A490" s="20">
        <v>164</v>
      </c>
      <c r="B490" s="21" t="s">
        <v>338</v>
      </c>
      <c r="C490" s="20">
        <v>1</v>
      </c>
      <c r="D490" s="20">
        <v>20</v>
      </c>
      <c r="E490" s="20">
        <v>1990</v>
      </c>
      <c r="F490" s="22" t="s">
        <v>44</v>
      </c>
      <c r="G490" s="20" t="s">
        <v>45</v>
      </c>
      <c r="H490" s="20">
        <v>1</v>
      </c>
      <c r="I490" s="20">
        <v>1</v>
      </c>
      <c r="J490" s="20">
        <v>2</v>
      </c>
      <c r="K490" s="28">
        <v>94.9</v>
      </c>
      <c r="L490" s="39">
        <v>161.9</v>
      </c>
      <c r="M490" s="28">
        <v>163.69999999999999</v>
      </c>
      <c r="N490" s="59">
        <f t="shared" si="234"/>
        <v>161.9</v>
      </c>
      <c r="O490" s="28">
        <v>212.81</v>
      </c>
      <c r="P490" s="42">
        <v>1080</v>
      </c>
      <c r="Q490" s="28" t="s">
        <v>78</v>
      </c>
      <c r="R490" s="28">
        <v>125</v>
      </c>
      <c r="S490" s="28">
        <v>0</v>
      </c>
      <c r="T490" s="28">
        <v>0</v>
      </c>
      <c r="U490" s="28">
        <v>0</v>
      </c>
      <c r="V490" s="42">
        <v>0</v>
      </c>
      <c r="W490" s="28">
        <v>1.8</v>
      </c>
      <c r="X490" s="10" t="s">
        <v>38</v>
      </c>
      <c r="Y490" s="42">
        <v>24</v>
      </c>
      <c r="Z490" s="30" t="s">
        <v>342</v>
      </c>
      <c r="AA490" s="42">
        <v>0</v>
      </c>
      <c r="AB490" s="31" t="s">
        <v>40</v>
      </c>
      <c r="AC490" s="10" t="s">
        <v>41</v>
      </c>
      <c r="AD490" s="10"/>
      <c r="AE490" s="10" t="s">
        <v>51</v>
      </c>
      <c r="AF490" s="230">
        <v>1</v>
      </c>
    </row>
    <row r="491" spans="1:32" s="7" customFormat="1" ht="31.5" customHeight="1" outlineLevel="1" x14ac:dyDescent="0.2">
      <c r="A491" s="20">
        <v>165</v>
      </c>
      <c r="B491" s="21" t="s">
        <v>338</v>
      </c>
      <c r="C491" s="20">
        <v>1</v>
      </c>
      <c r="D491" s="20">
        <v>21</v>
      </c>
      <c r="E491" s="20">
        <v>1990</v>
      </c>
      <c r="F491" s="22" t="s">
        <v>44</v>
      </c>
      <c r="G491" s="20" t="s">
        <v>45</v>
      </c>
      <c r="H491" s="20">
        <v>1</v>
      </c>
      <c r="I491" s="20">
        <v>1</v>
      </c>
      <c r="J491" s="20">
        <v>2</v>
      </c>
      <c r="K491" s="28">
        <v>112.4</v>
      </c>
      <c r="L491" s="39">
        <v>162.30000000000001</v>
      </c>
      <c r="M491" s="28">
        <v>164.1</v>
      </c>
      <c r="N491" s="59">
        <f t="shared" si="234"/>
        <v>162.30000000000001</v>
      </c>
      <c r="O491" s="28">
        <v>213.33</v>
      </c>
      <c r="P491" s="42">
        <v>1080</v>
      </c>
      <c r="Q491" s="28" t="s">
        <v>78</v>
      </c>
      <c r="R491" s="28">
        <v>125</v>
      </c>
      <c r="S491" s="28">
        <v>0</v>
      </c>
      <c r="T491" s="28">
        <v>0</v>
      </c>
      <c r="U491" s="28">
        <v>0</v>
      </c>
      <c r="V491" s="42">
        <v>0</v>
      </c>
      <c r="W491" s="28">
        <v>1.8</v>
      </c>
      <c r="X491" s="10" t="s">
        <v>38</v>
      </c>
      <c r="Y491" s="42">
        <v>12</v>
      </c>
      <c r="Z491" s="30" t="s">
        <v>342</v>
      </c>
      <c r="AA491" s="42">
        <v>0</v>
      </c>
      <c r="AB491" s="31" t="s">
        <v>40</v>
      </c>
      <c r="AC491" s="10" t="s">
        <v>41</v>
      </c>
      <c r="AD491" s="10"/>
      <c r="AE491" s="10" t="s">
        <v>51</v>
      </c>
      <c r="AF491" s="231"/>
    </row>
    <row r="492" spans="1:32" s="7" customFormat="1" ht="105" outlineLevel="1" x14ac:dyDescent="0.2">
      <c r="A492" s="20">
        <v>166</v>
      </c>
      <c r="B492" s="21" t="s">
        <v>338</v>
      </c>
      <c r="C492" s="20">
        <v>1</v>
      </c>
      <c r="D492" s="20">
        <v>23</v>
      </c>
      <c r="E492" s="20">
        <v>1990</v>
      </c>
      <c r="F492" s="22" t="s">
        <v>44</v>
      </c>
      <c r="G492" s="20" t="s">
        <v>45</v>
      </c>
      <c r="H492" s="20">
        <v>1</v>
      </c>
      <c r="I492" s="20">
        <v>1</v>
      </c>
      <c r="J492" s="20">
        <v>2</v>
      </c>
      <c r="K492" s="28">
        <v>94.8</v>
      </c>
      <c r="L492" s="39">
        <v>161.1</v>
      </c>
      <c r="M492" s="28">
        <v>162.9</v>
      </c>
      <c r="N492" s="59">
        <f t="shared" si="234"/>
        <v>161.1</v>
      </c>
      <c r="O492" s="28">
        <v>162.9</v>
      </c>
      <c r="P492" s="42">
        <v>1082</v>
      </c>
      <c r="Q492" s="28" t="s">
        <v>37</v>
      </c>
      <c r="R492" s="28">
        <v>119</v>
      </c>
      <c r="S492" s="28">
        <v>0</v>
      </c>
      <c r="T492" s="28">
        <v>0</v>
      </c>
      <c r="U492" s="28">
        <v>0</v>
      </c>
      <c r="V492" s="42">
        <v>0</v>
      </c>
      <c r="W492" s="28">
        <v>1.8</v>
      </c>
      <c r="X492" s="10" t="s">
        <v>38</v>
      </c>
      <c r="Y492" s="42">
        <v>25</v>
      </c>
      <c r="Z492" s="30" t="s">
        <v>342</v>
      </c>
      <c r="AA492" s="42">
        <v>0</v>
      </c>
      <c r="AB492" s="31" t="s">
        <v>40</v>
      </c>
      <c r="AC492" s="10" t="s">
        <v>41</v>
      </c>
      <c r="AD492" s="10"/>
      <c r="AE492" s="10" t="s">
        <v>51</v>
      </c>
      <c r="AF492" s="223">
        <v>1</v>
      </c>
    </row>
    <row r="493" spans="1:32" s="7" customFormat="1" ht="28.5" hidden="1" x14ac:dyDescent="0.2">
      <c r="A493" s="20"/>
      <c r="B493" s="43" t="s">
        <v>161</v>
      </c>
      <c r="C493" s="44">
        <f>SUM(C486:C487)</f>
        <v>2</v>
      </c>
      <c r="D493" s="44"/>
      <c r="E493" s="44"/>
      <c r="F493" s="44"/>
      <c r="G493" s="44"/>
      <c r="H493" s="44">
        <f>SUM(H48:H486)</f>
        <v>3223</v>
      </c>
      <c r="I493" s="44"/>
      <c r="J493" s="44">
        <f t="shared" ref="J493:P493" si="235">SUM(J486:J487)</f>
        <v>4</v>
      </c>
      <c r="K493" s="44">
        <f t="shared" si="235"/>
        <v>173.39999999999998</v>
      </c>
      <c r="L493" s="52">
        <f t="shared" si="235"/>
        <v>313.89999999999998</v>
      </c>
      <c r="M493" s="44">
        <f t="shared" si="235"/>
        <v>331.1</v>
      </c>
      <c r="N493" s="46">
        <f t="shared" si="235"/>
        <v>313.89999999999998</v>
      </c>
      <c r="O493" s="44">
        <f t="shared" si="235"/>
        <v>331.1</v>
      </c>
      <c r="P493" s="44">
        <f t="shared" si="235"/>
        <v>1678</v>
      </c>
      <c r="Q493" s="44"/>
      <c r="R493" s="44">
        <f t="shared" ref="R493:W493" si="236">SUM(R486:R487)</f>
        <v>482</v>
      </c>
      <c r="S493" s="44">
        <f t="shared" si="236"/>
        <v>0</v>
      </c>
      <c r="T493" s="44">
        <f t="shared" si="236"/>
        <v>0</v>
      </c>
      <c r="U493" s="44">
        <f t="shared" si="236"/>
        <v>0</v>
      </c>
      <c r="V493" s="44">
        <f t="shared" si="236"/>
        <v>6.4</v>
      </c>
      <c r="W493" s="44">
        <f t="shared" si="236"/>
        <v>1.8</v>
      </c>
      <c r="X493" s="47"/>
      <c r="Y493" s="47"/>
      <c r="Z493" s="48"/>
      <c r="AA493" s="47">
        <f>SUM(AA486,AA487:AA487)</f>
        <v>0</v>
      </c>
      <c r="AB493" s="44"/>
      <c r="AC493" s="44"/>
      <c r="AD493" s="44"/>
      <c r="AE493" s="44"/>
    </row>
    <row r="494" spans="1:32" s="55" customFormat="1" ht="28.5" hidden="1" x14ac:dyDescent="0.2">
      <c r="A494" s="49"/>
      <c r="B494" s="50" t="s">
        <v>344</v>
      </c>
      <c r="C494" s="49">
        <f>SUM(C486:C492)</f>
        <v>7</v>
      </c>
      <c r="D494" s="49"/>
      <c r="E494" s="49"/>
      <c r="F494" s="49"/>
      <c r="G494" s="49"/>
      <c r="H494" s="49">
        <f>SUM(H486:H492)</f>
        <v>8</v>
      </c>
      <c r="I494" s="49"/>
      <c r="J494" s="49">
        <f t="shared" ref="J494:P494" si="237">SUM(J486:J492)</f>
        <v>14</v>
      </c>
      <c r="K494" s="49">
        <f t="shared" si="237"/>
        <v>663.09999999999991</v>
      </c>
      <c r="L494" s="45">
        <f t="shared" si="237"/>
        <v>1129</v>
      </c>
      <c r="M494" s="44">
        <f t="shared" si="237"/>
        <v>1159.1400000000001</v>
      </c>
      <c r="N494" s="46">
        <f t="shared" si="237"/>
        <v>1129</v>
      </c>
      <c r="O494" s="44">
        <f t="shared" si="237"/>
        <v>1241.76</v>
      </c>
      <c r="P494" s="49">
        <f t="shared" si="237"/>
        <v>7082</v>
      </c>
      <c r="Q494" s="49"/>
      <c r="R494" s="49">
        <f t="shared" ref="R494:W494" si="238">SUM(R486:R492)</f>
        <v>1092</v>
      </c>
      <c r="S494" s="49">
        <f t="shared" si="238"/>
        <v>0</v>
      </c>
      <c r="T494" s="49">
        <f t="shared" si="238"/>
        <v>0</v>
      </c>
      <c r="U494" s="49">
        <f t="shared" si="238"/>
        <v>0</v>
      </c>
      <c r="V494" s="49">
        <f t="shared" si="238"/>
        <v>6.4</v>
      </c>
      <c r="W494" s="49">
        <f t="shared" si="238"/>
        <v>16</v>
      </c>
      <c r="X494" s="51"/>
      <c r="Y494" s="51"/>
      <c r="Z494" s="54"/>
      <c r="AA494" s="51">
        <f>SUM(AA488:AA489,AA490:AA492)</f>
        <v>0</v>
      </c>
      <c r="AB494" s="49"/>
      <c r="AC494" s="49"/>
      <c r="AD494" s="49"/>
      <c r="AE494" s="49"/>
    </row>
    <row r="495" spans="1:32" s="7" customFormat="1" ht="29.25" hidden="1" thickBot="1" x14ac:dyDescent="0.25">
      <c r="A495" s="140"/>
      <c r="B495" s="141" t="s">
        <v>345</v>
      </c>
      <c r="C495" s="140">
        <f>SUM(C488:C489,C490:C492)</f>
        <v>5</v>
      </c>
      <c r="D495" s="140"/>
      <c r="E495" s="140"/>
      <c r="F495" s="140"/>
      <c r="G495" s="140"/>
      <c r="H495" s="140">
        <f>SUM(H488:H489,H490:H492)</f>
        <v>5</v>
      </c>
      <c r="I495" s="140"/>
      <c r="J495" s="140">
        <f t="shared" ref="J495:P495" si="239">SUM(J488:J489,J490:J492)</f>
        <v>10</v>
      </c>
      <c r="K495" s="142">
        <f t="shared" si="239"/>
        <v>489.7</v>
      </c>
      <c r="L495" s="143">
        <f t="shared" si="239"/>
        <v>815.1</v>
      </c>
      <c r="M495" s="142">
        <f t="shared" si="239"/>
        <v>828.04</v>
      </c>
      <c r="N495" s="144">
        <f t="shared" si="239"/>
        <v>815.1</v>
      </c>
      <c r="O495" s="142">
        <f t="shared" si="239"/>
        <v>910.66000000000008</v>
      </c>
      <c r="P495" s="142">
        <f t="shared" si="239"/>
        <v>5404</v>
      </c>
      <c r="Q495" s="142"/>
      <c r="R495" s="142">
        <f t="shared" ref="R495:W495" si="240">SUM(R488:R489,R490:R492)</f>
        <v>610</v>
      </c>
      <c r="S495" s="142">
        <f t="shared" si="240"/>
        <v>0</v>
      </c>
      <c r="T495" s="142">
        <f t="shared" si="240"/>
        <v>0</v>
      </c>
      <c r="U495" s="142">
        <f t="shared" si="240"/>
        <v>0</v>
      </c>
      <c r="V495" s="142">
        <f t="shared" si="240"/>
        <v>0</v>
      </c>
      <c r="W495" s="142">
        <f t="shared" si="240"/>
        <v>14.200000000000003</v>
      </c>
      <c r="X495" s="142"/>
      <c r="Y495" s="47"/>
      <c r="Z495" s="48"/>
      <c r="AA495" s="47">
        <f>SUM(AA488:AA489,AA490:AA492)</f>
        <v>0</v>
      </c>
      <c r="AB495" s="44"/>
      <c r="AC495" s="44"/>
      <c r="AD495" s="44"/>
      <c r="AE495" s="44"/>
    </row>
    <row r="496" spans="1:32" s="152" customFormat="1" ht="42.75" hidden="1" x14ac:dyDescent="0.2">
      <c r="A496" s="145"/>
      <c r="B496" s="146" t="s">
        <v>346</v>
      </c>
      <c r="C496" s="145">
        <f>SUM(C84,C493,C99)</f>
        <v>6</v>
      </c>
      <c r="D496" s="145"/>
      <c r="E496" s="145"/>
      <c r="F496" s="145"/>
      <c r="G496" s="145"/>
      <c r="H496" s="145">
        <f>SUM(H493,H99,H84)</f>
        <v>3230</v>
      </c>
      <c r="I496" s="145"/>
      <c r="J496" s="145">
        <f>SUM(J493,J99)</f>
        <v>8</v>
      </c>
      <c r="K496" s="147">
        <f t="shared" ref="K496:P496" si="241">SUM(K493,K99,K84)</f>
        <v>377.9</v>
      </c>
      <c r="L496" s="147">
        <f t="shared" si="241"/>
        <v>663.3</v>
      </c>
      <c r="M496" s="147">
        <f t="shared" si="241"/>
        <v>680.5</v>
      </c>
      <c r="N496" s="147">
        <f t="shared" si="241"/>
        <v>663.3</v>
      </c>
      <c r="O496" s="147">
        <f t="shared" si="241"/>
        <v>731.2</v>
      </c>
      <c r="P496" s="147">
        <f t="shared" si="241"/>
        <v>2736</v>
      </c>
      <c r="Q496" s="147"/>
      <c r="R496" s="147">
        <f t="shared" ref="R496:W496" si="242">SUM(R493,R99,R84)</f>
        <v>742.15</v>
      </c>
      <c r="S496" s="147">
        <f t="shared" si="242"/>
        <v>0</v>
      </c>
      <c r="T496" s="147">
        <f t="shared" si="242"/>
        <v>0</v>
      </c>
      <c r="U496" s="147">
        <f t="shared" si="242"/>
        <v>0</v>
      </c>
      <c r="V496" s="147">
        <f t="shared" si="242"/>
        <v>6.4</v>
      </c>
      <c r="W496" s="147">
        <f t="shared" si="242"/>
        <v>1.8</v>
      </c>
      <c r="X496" s="147"/>
      <c r="Y496" s="148"/>
      <c r="Z496" s="149"/>
      <c r="AA496" s="148">
        <f>SUM(AA493,AA99,AA84)</f>
        <v>1656.5</v>
      </c>
      <c r="AB496" s="150"/>
      <c r="AC496" s="151"/>
      <c r="AD496" s="151"/>
      <c r="AE496" s="151"/>
    </row>
    <row r="497" spans="1:32" s="55" customFormat="1" ht="40.5" hidden="1" x14ac:dyDescent="0.2">
      <c r="A497" s="153"/>
      <c r="B497" s="154" t="s">
        <v>347</v>
      </c>
      <c r="C497" s="155">
        <f>SUM(C57,C83,C93,C100,C105,C110,C122,C128,C180,C242,C250,C260,C271,C297,C307,C339,C381,C434,C461,C474,C483,C494)</f>
        <v>360</v>
      </c>
      <c r="D497" s="155"/>
      <c r="E497" s="155"/>
      <c r="F497" s="155"/>
      <c r="G497" s="155"/>
      <c r="H497" s="155">
        <f>SUM(H57,H83,H93,H100,H105,H110,H122,H128,H180,H242,H250,H260,H271,H297,H307,H339,H381,H434,H461,H474,H483,H494)</f>
        <v>979</v>
      </c>
      <c r="I497" s="155"/>
      <c r="J497" s="155">
        <f t="shared" ref="J497:P497" si="243">SUM(J57,J83,J93,J100,J105,J110,J122,J128,J180,J242,J250,J260,J271,J297,J307,J339,J381,J434,J461,J474,J483,J494)</f>
        <v>10791</v>
      </c>
      <c r="K497" s="156">
        <f t="shared" si="243"/>
        <v>336355.4</v>
      </c>
      <c r="L497" s="157">
        <f t="shared" si="243"/>
        <v>609053.94000000006</v>
      </c>
      <c r="M497" s="47">
        <f t="shared" si="243"/>
        <v>641456.89999999991</v>
      </c>
      <c r="N497" s="53">
        <f t="shared" si="243"/>
        <v>704659.77923076926</v>
      </c>
      <c r="O497" s="47">
        <f t="shared" si="243"/>
        <v>768567.63</v>
      </c>
      <c r="P497" s="51">
        <f t="shared" si="243"/>
        <v>2783149.9</v>
      </c>
      <c r="Q497" s="51"/>
      <c r="R497" s="51">
        <f t="shared" ref="R497:W497" si="244">SUM(R57,R83,R93,R100,R105,R110,R122,R128,R180,R242,R250,R260,R271,R297,R307,R339,R381,R434,R461,R474,R483,R494)</f>
        <v>293106.28000000003</v>
      </c>
      <c r="S497" s="51">
        <f t="shared" si="244"/>
        <v>58103.05</v>
      </c>
      <c r="T497" s="51">
        <f t="shared" si="244"/>
        <v>44827.759230769218</v>
      </c>
      <c r="U497" s="51">
        <f t="shared" si="244"/>
        <v>55175.33</v>
      </c>
      <c r="V497" s="51">
        <f t="shared" si="244"/>
        <v>70573.100000000006</v>
      </c>
      <c r="W497" s="51">
        <f t="shared" si="244"/>
        <v>10483.43</v>
      </c>
      <c r="X497" s="51"/>
      <c r="Y497" s="51"/>
      <c r="Z497" s="54"/>
      <c r="AA497" s="51">
        <f>SUM(AA57,AA83,AA93,AA100,AA105,AA110,AA122,AA128,AA180,AA242,AA250,AA260,AA271,AA297,AA307,AA339,AA381,AA434,AA461,AA474,AA483,AA494)</f>
        <v>627751.52000000014</v>
      </c>
      <c r="AB497" s="49"/>
      <c r="AC497" s="49"/>
      <c r="AD497" s="49"/>
      <c r="AE497" s="49"/>
    </row>
    <row r="498" spans="1:32" s="7" customFormat="1" ht="15.75" hidden="1" x14ac:dyDescent="0.2">
      <c r="A498" s="123"/>
      <c r="B498" s="158"/>
      <c r="C498" s="159"/>
      <c r="D498" s="159"/>
      <c r="E498" s="159"/>
      <c r="F498" s="159"/>
      <c r="G498" s="159"/>
      <c r="H498" s="159"/>
      <c r="I498" s="159"/>
      <c r="J498" s="159"/>
      <c r="K498" s="160"/>
      <c r="L498" s="157"/>
      <c r="M498" s="47"/>
      <c r="N498" s="161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8"/>
      <c r="AA498" s="47"/>
      <c r="AB498" s="44"/>
      <c r="AC498" s="44"/>
      <c r="AD498" s="44"/>
      <c r="AE498" s="44"/>
    </row>
    <row r="499" spans="1:32" s="7" customFormat="1" ht="15.75" hidden="1" x14ac:dyDescent="0.2">
      <c r="A499" s="159"/>
      <c r="B499" s="158" t="s">
        <v>348</v>
      </c>
      <c r="C499" s="159"/>
      <c r="D499" s="159"/>
      <c r="E499" s="159"/>
      <c r="F499" s="159"/>
      <c r="G499" s="159"/>
      <c r="H499" s="159"/>
      <c r="I499" s="159"/>
      <c r="J499" s="159"/>
      <c r="K499" s="162"/>
      <c r="L499" s="157">
        <f>L500+L501+L496</f>
        <v>600772.14</v>
      </c>
      <c r="M499" s="163"/>
      <c r="N499" s="59"/>
      <c r="O499" s="163"/>
      <c r="P499" s="163"/>
      <c r="Q499" s="163"/>
      <c r="R499" s="163"/>
      <c r="S499" s="163"/>
      <c r="T499" s="163"/>
      <c r="U499" s="163"/>
      <c r="V499" s="163"/>
      <c r="W499" s="163"/>
      <c r="X499" s="10"/>
      <c r="Y499" s="163"/>
      <c r="Z499" s="164"/>
      <c r="AA499" s="163"/>
      <c r="AB499" s="165"/>
      <c r="AC499" s="163"/>
      <c r="AD499" s="163"/>
      <c r="AE499" s="163"/>
      <c r="AF499" s="138"/>
    </row>
    <row r="500" spans="1:32" s="7" customFormat="1" ht="31.5" hidden="1" x14ac:dyDescent="0.2">
      <c r="A500" s="159"/>
      <c r="B500" s="158" t="s">
        <v>349</v>
      </c>
      <c r="C500" s="159">
        <f>C503+C506+C509+C521+C523</f>
        <v>266</v>
      </c>
      <c r="D500" s="159"/>
      <c r="E500" s="159"/>
      <c r="F500" s="159"/>
      <c r="G500" s="159"/>
      <c r="H500" s="159">
        <f>H503+H506+H509+H521+H523</f>
        <v>558</v>
      </c>
      <c r="I500" s="159"/>
      <c r="J500" s="159">
        <f t="shared" ref="J500:P500" si="245">J503+J506+J509+J521+J523</f>
        <v>4120</v>
      </c>
      <c r="K500" s="160">
        <f t="shared" si="245"/>
        <v>118581.09999999998</v>
      </c>
      <c r="L500" s="157">
        <f t="shared" si="245"/>
        <v>209341.43999999997</v>
      </c>
      <c r="M500" s="160">
        <f t="shared" si="245"/>
        <v>219186</v>
      </c>
      <c r="N500" s="166">
        <f t="shared" si="245"/>
        <v>249988.3323076923</v>
      </c>
      <c r="O500" s="160">
        <f t="shared" si="245"/>
        <v>267668.95</v>
      </c>
      <c r="P500" s="160">
        <f t="shared" si="245"/>
        <v>831418.5</v>
      </c>
      <c r="Q500" s="160"/>
      <c r="R500" s="160">
        <f t="shared" ref="R500:W500" si="246">R503+R506+R509+R521+R523</f>
        <v>175585.37</v>
      </c>
      <c r="S500" s="160">
        <f t="shared" si="246"/>
        <v>22607.910000000003</v>
      </c>
      <c r="T500" s="160">
        <f t="shared" si="246"/>
        <v>17373.192307692309</v>
      </c>
      <c r="U500" s="160">
        <f t="shared" si="246"/>
        <v>23331.5</v>
      </c>
      <c r="V500" s="160">
        <f t="shared" si="246"/>
        <v>8351.4</v>
      </c>
      <c r="W500" s="160">
        <f t="shared" si="246"/>
        <v>1606.7200000000003</v>
      </c>
      <c r="X500" s="160"/>
      <c r="Y500" s="160"/>
      <c r="Z500" s="167"/>
      <c r="AA500" s="160">
        <f>AA503+AA506+AA509+AA521+AA523</f>
        <v>312365.65000000002</v>
      </c>
      <c r="AB500" s="159"/>
      <c r="AC500" s="159"/>
      <c r="AD500" s="159"/>
      <c r="AE500" s="159"/>
    </row>
    <row r="501" spans="1:32" s="7" customFormat="1" ht="31.5" hidden="1" x14ac:dyDescent="0.2">
      <c r="A501" s="159"/>
      <c r="B501" s="158" t="s">
        <v>350</v>
      </c>
      <c r="C501" s="159">
        <f>C504+C507+C510+C512+C514+C516+C518+C520</f>
        <v>87</v>
      </c>
      <c r="D501" s="159"/>
      <c r="E501" s="159"/>
      <c r="F501" s="159"/>
      <c r="G501" s="159"/>
      <c r="H501" s="159">
        <f>H504+H507+H510+H512+H514+H516+H518+H520</f>
        <v>403</v>
      </c>
      <c r="I501" s="159"/>
      <c r="J501" s="159">
        <f t="shared" ref="J501:P501" si="247">J504+J507+J510+J512+J514+J516+J518+J520</f>
        <v>6519</v>
      </c>
      <c r="K501" s="160">
        <f t="shared" si="247"/>
        <v>212761.30000000002</v>
      </c>
      <c r="L501" s="157">
        <f t="shared" si="247"/>
        <v>390767.4</v>
      </c>
      <c r="M501" s="160">
        <f t="shared" si="247"/>
        <v>413232.99999999994</v>
      </c>
      <c r="N501" s="166">
        <f t="shared" si="247"/>
        <v>445001.58538461541</v>
      </c>
      <c r="O501" s="160">
        <f t="shared" si="247"/>
        <v>490573.98</v>
      </c>
      <c r="P501" s="160">
        <f t="shared" si="247"/>
        <v>1892069.4</v>
      </c>
      <c r="Q501" s="160"/>
      <c r="R501" s="160">
        <f t="shared" ref="R501:W501" si="248">R504+R507+R510+R512+R514+R516+R518+R520</f>
        <v>115789.96</v>
      </c>
      <c r="S501" s="160">
        <f t="shared" si="248"/>
        <v>34544.239999999998</v>
      </c>
      <c r="T501" s="160">
        <f t="shared" si="248"/>
        <v>26723.105384615381</v>
      </c>
      <c r="U501" s="160">
        <f t="shared" si="248"/>
        <v>31527.929999999993</v>
      </c>
      <c r="V501" s="160">
        <f t="shared" si="248"/>
        <v>62221.699999999983</v>
      </c>
      <c r="W501" s="160">
        <f t="shared" si="248"/>
        <v>8396.7900000000009</v>
      </c>
      <c r="X501" s="160"/>
      <c r="Y501" s="160"/>
      <c r="Z501" s="167"/>
      <c r="AA501" s="160">
        <f>AA504+AA507+AA510+AA512+AA514+AA516+AA518+AA520</f>
        <v>309029.08999999997</v>
      </c>
      <c r="AB501" s="159"/>
      <c r="AC501" s="159"/>
      <c r="AD501" s="159"/>
      <c r="AE501" s="159"/>
    </row>
    <row r="502" spans="1:32" s="7" customFormat="1" ht="31.5" hidden="1" x14ac:dyDescent="0.2">
      <c r="A502" s="159" t="s">
        <v>351</v>
      </c>
      <c r="B502" s="168" t="s">
        <v>352</v>
      </c>
      <c r="C502" s="159">
        <f>C503+C504</f>
        <v>126</v>
      </c>
      <c r="D502" s="159"/>
      <c r="E502" s="159"/>
      <c r="F502" s="159"/>
      <c r="G502" s="159"/>
      <c r="H502" s="159">
        <f>H503+H504</f>
        <v>261</v>
      </c>
      <c r="I502" s="159"/>
      <c r="J502" s="159">
        <f t="shared" ref="J502:P502" si="249">J503+J504</f>
        <v>1824</v>
      </c>
      <c r="K502" s="160">
        <f t="shared" si="249"/>
        <v>52305.19999999999</v>
      </c>
      <c r="L502" s="157">
        <f t="shared" si="249"/>
        <v>92199.039999999994</v>
      </c>
      <c r="M502" s="160">
        <f t="shared" si="249"/>
        <v>97003.37999999999</v>
      </c>
      <c r="N502" s="166">
        <f t="shared" si="249"/>
        <v>110411.93999999999</v>
      </c>
      <c r="O502" s="160">
        <f t="shared" si="249"/>
        <v>117328.76000000001</v>
      </c>
      <c r="P502" s="160">
        <f t="shared" si="249"/>
        <v>375128.5</v>
      </c>
      <c r="Q502" s="47"/>
      <c r="R502" s="47">
        <f t="shared" ref="R502:W502" si="250">SUM(R58:R59,R85,R106,R111,R129,R186,R244,R251,R341:R341,R382,R435,R462,R475,R494)</f>
        <v>79817.87000000001</v>
      </c>
      <c r="S502" s="47">
        <f t="shared" si="250"/>
        <v>9578.8900000000012</v>
      </c>
      <c r="T502" s="47">
        <f t="shared" si="250"/>
        <v>7342.5</v>
      </c>
      <c r="U502" s="47">
        <f t="shared" si="250"/>
        <v>10601.199999999999</v>
      </c>
      <c r="V502" s="47">
        <f t="shared" si="250"/>
        <v>4179.8999999999996</v>
      </c>
      <c r="W502" s="47">
        <f t="shared" si="250"/>
        <v>771.80000000000007</v>
      </c>
      <c r="X502" s="47"/>
      <c r="Y502" s="47"/>
      <c r="Z502" s="48"/>
      <c r="AA502" s="47">
        <f>SUM(AA58:AA59,AA85,AA106,AA111,AA129,AA186,AA244,AA251,AA341:AA341,AA382,AA435,AA462,AA475,AA494)</f>
        <v>136284.65000000002</v>
      </c>
      <c r="AB502" s="44"/>
      <c r="AC502" s="44"/>
      <c r="AD502" s="44"/>
      <c r="AE502" s="44"/>
    </row>
    <row r="503" spans="1:32" s="7" customFormat="1" ht="15.75" hidden="1" x14ac:dyDescent="0.2">
      <c r="A503" s="123"/>
      <c r="B503" s="169" t="s">
        <v>353</v>
      </c>
      <c r="C503" s="123">
        <f>SUM(C58,C85,C106,C111,C129,C186,C244,C251,C341,C382,C435,C462,C475,C495)</f>
        <v>125</v>
      </c>
      <c r="D503" s="123"/>
      <c r="E503" s="123"/>
      <c r="F503" s="123"/>
      <c r="G503" s="123"/>
      <c r="H503" s="123">
        <f>SUM(H58,H85,H106,H111,H129,H186,H244,H251,H341,H382,H435,H462,H475,H495)</f>
        <v>260</v>
      </c>
      <c r="I503" s="123"/>
      <c r="J503" s="123">
        <f>SUM(J58,J85,J106,J111,J129,J186,J244,J251,J341,J382,J435,J462,J475,J495)</f>
        <v>1788</v>
      </c>
      <c r="K503" s="124">
        <f>SUM(K58,K85,K106,K111,K129,K186,K244,K251,K341,K382,K435,K462,K475,K495)</f>
        <v>51621.099999999991</v>
      </c>
      <c r="L503" s="125">
        <f>SUM(L58,L85,L106,L111,L129,L186,L244,L251,L341,L382,L435,L462,L475,L495)</f>
        <v>90877.04</v>
      </c>
      <c r="M503" s="28">
        <f>SUM(M58,M85,M106,M111,M129,M186,M244,M251,M341,M382,M435,M462,M475,M494)</f>
        <v>95671.579999999987</v>
      </c>
      <c r="N503" s="85">
        <f>SUM(N58,N85,N106,N111,N129,N186,N244,N251,N341,N382,N435,N462,N475,N494)</f>
        <v>108680.04</v>
      </c>
      <c r="O503" s="28">
        <f>SUM(O58,O85,O106,O111,O129,O186,O244,O251,O341,O382,O435,O462,O475,O494)</f>
        <v>115039.66</v>
      </c>
      <c r="P503" s="28">
        <f>SUM(P58,P85,P106,P111,P129,P186,P244,P251,P341,P382,P435,P462,P475,P494)</f>
        <v>364100.5</v>
      </c>
      <c r="Q503" s="28"/>
      <c r="R503" s="28">
        <f t="shared" ref="R503:W503" si="251">SUM(R58,R85,R106,R111,R129,R186,R244,R251,R341,R382,R435,R462,R475,R494)</f>
        <v>78871.77</v>
      </c>
      <c r="S503" s="28">
        <f t="shared" si="251"/>
        <v>9478.5300000000025</v>
      </c>
      <c r="T503" s="28">
        <f t="shared" si="251"/>
        <v>7265.2999999999993</v>
      </c>
      <c r="U503" s="28">
        <f t="shared" si="251"/>
        <v>10268.499999999998</v>
      </c>
      <c r="V503" s="28">
        <f t="shared" si="251"/>
        <v>4160.2999999999993</v>
      </c>
      <c r="W503" s="28">
        <f t="shared" si="251"/>
        <v>771.80000000000007</v>
      </c>
      <c r="X503" s="28"/>
      <c r="Y503" s="28"/>
      <c r="Z503" s="34"/>
      <c r="AA503" s="28">
        <f>SUM(AA58,AA85,AA106,AA111,AA129,AA186,AA244,AA251,AA341,AA382,AA435,AA462,AA475,AA494)</f>
        <v>134095.85</v>
      </c>
      <c r="AB503" s="20"/>
      <c r="AC503" s="20"/>
      <c r="AD503" s="20"/>
      <c r="AE503" s="20"/>
    </row>
    <row r="504" spans="1:32" s="7" customFormat="1" ht="15.75" hidden="1" x14ac:dyDescent="0.2">
      <c r="A504" s="123"/>
      <c r="B504" s="169" t="s">
        <v>354</v>
      </c>
      <c r="C504" s="123">
        <f>SUM(C59,)</f>
        <v>1</v>
      </c>
      <c r="D504" s="123"/>
      <c r="E504" s="123"/>
      <c r="F504" s="123"/>
      <c r="G504" s="123"/>
      <c r="H504" s="123">
        <f>SUM(H59,)</f>
        <v>1</v>
      </c>
      <c r="I504" s="123"/>
      <c r="J504" s="123">
        <f t="shared" ref="J504:P504" si="252">SUM(J59,)</f>
        <v>36</v>
      </c>
      <c r="K504" s="124">
        <f t="shared" si="252"/>
        <v>684.1</v>
      </c>
      <c r="L504" s="125">
        <f t="shared" si="252"/>
        <v>1322</v>
      </c>
      <c r="M504" s="28">
        <f t="shared" si="252"/>
        <v>1331.8</v>
      </c>
      <c r="N504" s="85">
        <f t="shared" si="252"/>
        <v>1731.9</v>
      </c>
      <c r="O504" s="28">
        <f t="shared" si="252"/>
        <v>2289.1</v>
      </c>
      <c r="P504" s="28">
        <f t="shared" si="252"/>
        <v>11028</v>
      </c>
      <c r="Q504" s="28"/>
      <c r="R504" s="28">
        <f t="shared" ref="R504:W504" si="253">SUM(R59,)</f>
        <v>946.1</v>
      </c>
      <c r="S504" s="28">
        <f t="shared" si="253"/>
        <v>100.36000000000001</v>
      </c>
      <c r="T504" s="28">
        <f t="shared" si="253"/>
        <v>77.2</v>
      </c>
      <c r="U504" s="28">
        <f t="shared" si="253"/>
        <v>332.7</v>
      </c>
      <c r="V504" s="28">
        <f t="shared" si="253"/>
        <v>19.600000000000001</v>
      </c>
      <c r="W504" s="28">
        <f t="shared" si="253"/>
        <v>0</v>
      </c>
      <c r="X504" s="28"/>
      <c r="Y504" s="28"/>
      <c r="Z504" s="34"/>
      <c r="AA504" s="28">
        <f>SUM(AA59,)</f>
        <v>2188.8000000000002</v>
      </c>
      <c r="AB504" s="20"/>
      <c r="AC504" s="20"/>
      <c r="AD504" s="20"/>
      <c r="AE504" s="20"/>
    </row>
    <row r="505" spans="1:32" s="7" customFormat="1" ht="15.75" hidden="1" x14ac:dyDescent="0.2">
      <c r="A505" s="159" t="s">
        <v>355</v>
      </c>
      <c r="B505" s="168" t="s">
        <v>356</v>
      </c>
      <c r="C505" s="159">
        <f>SUM(C506:C507)</f>
        <v>16</v>
      </c>
      <c r="D505" s="159"/>
      <c r="E505" s="159"/>
      <c r="F505" s="159"/>
      <c r="G505" s="159"/>
      <c r="H505" s="159">
        <f>SUM(H506:H507)</f>
        <v>77</v>
      </c>
      <c r="I505" s="159"/>
      <c r="J505" s="159">
        <f t="shared" ref="J505:P505" si="254">SUM(J506:J507)</f>
        <v>1896</v>
      </c>
      <c r="K505" s="160">
        <f t="shared" si="254"/>
        <v>60917.599999999999</v>
      </c>
      <c r="L505" s="157">
        <f t="shared" si="254"/>
        <v>113101.09999999999</v>
      </c>
      <c r="M505" s="160">
        <f t="shared" si="254"/>
        <v>121760.19999999998</v>
      </c>
      <c r="N505" s="166">
        <f t="shared" si="254"/>
        <v>129293.27307692305</v>
      </c>
      <c r="O505" s="160">
        <f t="shared" si="254"/>
        <v>148535.13999999998</v>
      </c>
      <c r="P505" s="160">
        <f t="shared" si="254"/>
        <v>554968</v>
      </c>
      <c r="Q505" s="160"/>
      <c r="R505" s="160">
        <f t="shared" ref="R505:W505" si="255">SUM(R506:R507)</f>
        <v>23924.09</v>
      </c>
      <c r="S505" s="160">
        <f t="shared" si="255"/>
        <v>7525.7899999999991</v>
      </c>
      <c r="T505" s="160">
        <f t="shared" si="255"/>
        <v>5939.4230769230771</v>
      </c>
      <c r="U505" s="160">
        <f t="shared" si="255"/>
        <v>10170.699999999999</v>
      </c>
      <c r="V505" s="160">
        <f t="shared" si="255"/>
        <v>51679.899999999994</v>
      </c>
      <c r="W505" s="160">
        <f t="shared" si="255"/>
        <v>1421.3700000000001</v>
      </c>
      <c r="X505" s="160"/>
      <c r="Y505" s="160"/>
      <c r="Z505" s="167"/>
      <c r="AA505" s="160">
        <f>SUM(AA506:AA507)</f>
        <v>84884.349999999977</v>
      </c>
      <c r="AB505" s="44"/>
      <c r="AC505" s="44"/>
      <c r="AD505" s="44"/>
      <c r="AE505" s="44"/>
    </row>
    <row r="506" spans="1:32" s="7" customFormat="1" ht="15.75" hidden="1" x14ac:dyDescent="0.2">
      <c r="A506" s="123"/>
      <c r="B506" s="169" t="s">
        <v>353</v>
      </c>
      <c r="C506" s="123">
        <f>SUM(C183,C342,)</f>
        <v>2</v>
      </c>
      <c r="D506" s="123"/>
      <c r="E506" s="123"/>
      <c r="F506" s="123"/>
      <c r="G506" s="123"/>
      <c r="H506" s="123">
        <f>SUM(H183,H342,)</f>
        <v>5</v>
      </c>
      <c r="I506" s="123"/>
      <c r="J506" s="123">
        <f t="shared" ref="J506:P506" si="256">SUM(J183,J342,)</f>
        <v>30</v>
      </c>
      <c r="K506" s="124">
        <f t="shared" si="256"/>
        <v>672.1</v>
      </c>
      <c r="L506" s="125">
        <f t="shared" si="256"/>
        <v>1302.4000000000001</v>
      </c>
      <c r="M506" s="124">
        <f t="shared" si="256"/>
        <v>1302.4000000000001</v>
      </c>
      <c r="N506" s="170">
        <f t="shared" si="256"/>
        <v>1484.4</v>
      </c>
      <c r="O506" s="124">
        <f t="shared" si="256"/>
        <v>1531.35</v>
      </c>
      <c r="P506" s="124">
        <f t="shared" si="256"/>
        <v>4876</v>
      </c>
      <c r="Q506" s="124"/>
      <c r="R506" s="124">
        <f t="shared" ref="R506:W506" si="257">SUM(R183,R342,)</f>
        <v>1095.9000000000001</v>
      </c>
      <c r="S506" s="124">
        <f t="shared" si="257"/>
        <v>203.45</v>
      </c>
      <c r="T506" s="124">
        <f t="shared" si="257"/>
        <v>156.5</v>
      </c>
      <c r="U506" s="124">
        <f t="shared" si="257"/>
        <v>25.5</v>
      </c>
      <c r="V506" s="124">
        <f t="shared" si="257"/>
        <v>0</v>
      </c>
      <c r="W506" s="124">
        <f t="shared" si="257"/>
        <v>0</v>
      </c>
      <c r="X506" s="124"/>
      <c r="Y506" s="124"/>
      <c r="Z506" s="130"/>
      <c r="AA506" s="124">
        <f>SUM(AA183,AA342,)</f>
        <v>1730.3999999999999</v>
      </c>
      <c r="AB506" s="20"/>
      <c r="AC506" s="20"/>
      <c r="AD506" s="20"/>
      <c r="AE506" s="20"/>
    </row>
    <row r="507" spans="1:32" s="7" customFormat="1" ht="15.75" hidden="1" x14ac:dyDescent="0.2">
      <c r="A507" s="123"/>
      <c r="B507" s="169" t="s">
        <v>354</v>
      </c>
      <c r="C507" s="123">
        <f>SUM(C87,C95,C252,C262,C298,C310,C343,C477,)</f>
        <v>14</v>
      </c>
      <c r="D507" s="123"/>
      <c r="E507" s="123"/>
      <c r="F507" s="123"/>
      <c r="G507" s="123"/>
      <c r="H507" s="123">
        <f>SUM(H87,H95,H252,H262,H298,H310,H343,H477,)</f>
        <v>72</v>
      </c>
      <c r="I507" s="123"/>
      <c r="J507" s="123">
        <f t="shared" ref="J507:P507" si="258">SUM(J87,J95,J252,J262,J298,J310,J343,J477,)</f>
        <v>1866</v>
      </c>
      <c r="K507" s="124">
        <f t="shared" si="258"/>
        <v>60245.5</v>
      </c>
      <c r="L507" s="125">
        <f t="shared" si="258"/>
        <v>111798.7</v>
      </c>
      <c r="M507" s="124">
        <f t="shared" si="258"/>
        <v>120457.79999999999</v>
      </c>
      <c r="N507" s="170">
        <f t="shared" si="258"/>
        <v>127808.87307692306</v>
      </c>
      <c r="O507" s="124">
        <f t="shared" si="258"/>
        <v>147003.78999999998</v>
      </c>
      <c r="P507" s="124">
        <f t="shared" si="258"/>
        <v>550092</v>
      </c>
      <c r="Q507" s="124"/>
      <c r="R507" s="124">
        <f t="shared" ref="R507:W507" si="259">SUM(R87,R95,R252,R262,R298,R310,R343,R477,)</f>
        <v>22828.19</v>
      </c>
      <c r="S507" s="124">
        <f t="shared" si="259"/>
        <v>7322.3399999999992</v>
      </c>
      <c r="T507" s="124">
        <f t="shared" si="259"/>
        <v>5782.9230769230771</v>
      </c>
      <c r="U507" s="124">
        <f t="shared" si="259"/>
        <v>10145.199999999999</v>
      </c>
      <c r="V507" s="124">
        <f t="shared" si="259"/>
        <v>51679.899999999994</v>
      </c>
      <c r="W507" s="124">
        <f t="shared" si="259"/>
        <v>1421.3700000000001</v>
      </c>
      <c r="X507" s="124"/>
      <c r="Y507" s="124"/>
      <c r="Z507" s="130"/>
      <c r="AA507" s="124">
        <f>SUM(AA87,AA95,AA252,AA262,AA298,AA310,AA343,AA477,)</f>
        <v>83153.949999999983</v>
      </c>
      <c r="AB507" s="20"/>
      <c r="AC507" s="20"/>
      <c r="AD507" s="20"/>
      <c r="AE507" s="20"/>
    </row>
    <row r="508" spans="1:32" s="7" customFormat="1" ht="31.5" hidden="1" x14ac:dyDescent="0.2">
      <c r="A508" s="159" t="s">
        <v>357</v>
      </c>
      <c r="B508" s="168" t="s">
        <v>52</v>
      </c>
      <c r="C508" s="159">
        <f>SUM(C60,C86,C94,C96,C123,C181,C182,C243,C272,C299,C340,C344,C383,C384,C436,C463,C476,C484)</f>
        <v>114</v>
      </c>
      <c r="D508" s="159"/>
      <c r="E508" s="159"/>
      <c r="F508" s="159"/>
      <c r="G508" s="159"/>
      <c r="H508" s="159">
        <f>SUM(H60,H86,H94,H96,H123,H181,H182,H243,H272,H299,H340,H344,H383,H384,H436,H463,H476,H484)</f>
        <v>381</v>
      </c>
      <c r="I508" s="159"/>
      <c r="J508" s="159">
        <f t="shared" ref="J508:P508" si="260">SUM(J60,J86,J94,J96,J123,J181,J182,J243,J272,J299,J340,J344,J383,J384,J436,J463,J476,J484)</f>
        <v>3904</v>
      </c>
      <c r="K508" s="160">
        <f t="shared" si="260"/>
        <v>131293.20000000001</v>
      </c>
      <c r="L508" s="157">
        <f t="shared" si="260"/>
        <v>231532.90000000002</v>
      </c>
      <c r="M508" s="160">
        <f t="shared" si="260"/>
        <v>243271.2</v>
      </c>
      <c r="N508" s="166">
        <f t="shared" si="260"/>
        <v>265625.49615384615</v>
      </c>
      <c r="O508" s="160">
        <f t="shared" si="260"/>
        <v>284594.79000000004</v>
      </c>
      <c r="P508" s="160">
        <f t="shared" si="260"/>
        <v>1075134.3999999999</v>
      </c>
      <c r="Q508" s="160"/>
      <c r="R508" s="160">
        <f t="shared" ref="R508:W508" si="261">SUM(R60,R86,R94,R96,R123,R181,R182,R243,R272,R299,R340,R344,R383,R384,R436,R463,R476,R484)</f>
        <v>111071.23</v>
      </c>
      <c r="S508" s="160">
        <f t="shared" si="261"/>
        <v>25561.59</v>
      </c>
      <c r="T508" s="160">
        <f t="shared" si="261"/>
        <v>19671.596153846152</v>
      </c>
      <c r="U508" s="160">
        <f t="shared" si="261"/>
        <v>14421</v>
      </c>
      <c r="V508" s="160">
        <f t="shared" si="261"/>
        <v>6976</v>
      </c>
      <c r="W508" s="160">
        <f t="shared" si="261"/>
        <v>6326.420000000001</v>
      </c>
      <c r="X508" s="160"/>
      <c r="Y508" s="160"/>
      <c r="Z508" s="167"/>
      <c r="AA508" s="160">
        <f>SUM(AA60,AA86,AA94,AA96,AA123,AA181,AA182,AA243,AA272,AA299,AA340,AA344,AA383,AA384,AA436,AA463,AA476,AA484)</f>
        <v>250630.93999999994</v>
      </c>
      <c r="AB508" s="159"/>
      <c r="AC508" s="159"/>
      <c r="AD508" s="159"/>
      <c r="AE508" s="159"/>
    </row>
    <row r="509" spans="1:32" s="7" customFormat="1" ht="15.75" hidden="1" x14ac:dyDescent="0.2">
      <c r="A509" s="159"/>
      <c r="B509" s="169" t="s">
        <v>353</v>
      </c>
      <c r="C509" s="123">
        <f>SUM(C60,C86,C94,C123,C181,C243,C340,C383,C436,C463)</f>
        <v>69</v>
      </c>
      <c r="D509" s="123"/>
      <c r="E509" s="123"/>
      <c r="F509" s="123"/>
      <c r="G509" s="123"/>
      <c r="H509" s="123">
        <f>SUM(H60,H86,H94,H123,H181,H243,H340,H383,H436,H463)</f>
        <v>149</v>
      </c>
      <c r="I509" s="123"/>
      <c r="J509" s="123">
        <f t="shared" ref="J509:P509" si="262">SUM(J60,J86,J94,J123,J181,J243,J340,J383,J436,J463)</f>
        <v>1139</v>
      </c>
      <c r="K509" s="124">
        <f t="shared" si="262"/>
        <v>32257</v>
      </c>
      <c r="L509" s="125">
        <f t="shared" si="262"/>
        <v>57465.599999999991</v>
      </c>
      <c r="M509" s="124">
        <f t="shared" si="262"/>
        <v>59231.5</v>
      </c>
      <c r="N509" s="170">
        <f t="shared" si="262"/>
        <v>68160.553846153838</v>
      </c>
      <c r="O509" s="124">
        <f t="shared" si="262"/>
        <v>71274.19</v>
      </c>
      <c r="P509" s="124">
        <f t="shared" si="262"/>
        <v>227356</v>
      </c>
      <c r="Q509" s="124"/>
      <c r="R509" s="124">
        <f t="shared" ref="R509:W509" si="263">SUM(R60,R86,R94,R123,R181,R243,R340,R383,R436,R463)</f>
        <v>43795.600000000006</v>
      </c>
      <c r="S509" s="124">
        <f t="shared" si="263"/>
        <v>6599.75</v>
      </c>
      <c r="T509" s="124">
        <f t="shared" si="263"/>
        <v>5085.3538461538465</v>
      </c>
      <c r="U509" s="124">
        <f t="shared" si="263"/>
        <v>5609.6</v>
      </c>
      <c r="V509" s="124">
        <f t="shared" si="263"/>
        <v>1486.8</v>
      </c>
      <c r="W509" s="124">
        <f t="shared" si="263"/>
        <v>279.60000000000002</v>
      </c>
      <c r="X509" s="124"/>
      <c r="Y509" s="124"/>
      <c r="Z509" s="130"/>
      <c r="AA509" s="124">
        <f>SUM(AA60,AA86,AA94,AA123,AA181,AA243,AA340,AA383,AA436,AA463)</f>
        <v>88654.6</v>
      </c>
      <c r="AB509" s="123"/>
      <c r="AC509" s="123"/>
      <c r="AD509" s="123"/>
      <c r="AE509" s="123"/>
    </row>
    <row r="510" spans="1:32" s="7" customFormat="1" ht="15.75" hidden="1" x14ac:dyDescent="0.2">
      <c r="A510" s="123"/>
      <c r="B510" s="169" t="s">
        <v>354</v>
      </c>
      <c r="C510" s="123">
        <f>SUM(C96,C182,C272,C299,C344,C384,C476,C484)</f>
        <v>45</v>
      </c>
      <c r="D510" s="123"/>
      <c r="E510" s="123"/>
      <c r="F510" s="123"/>
      <c r="G510" s="123"/>
      <c r="H510" s="123">
        <f>SUM(H96,H182,H272,H299,H344,H384,H476,H484)</f>
        <v>232</v>
      </c>
      <c r="I510" s="123"/>
      <c r="J510" s="123">
        <f t="shared" ref="J510:P510" si="264">SUM(J96,J182,J272,J299,J344,J384,J476,J484)</f>
        <v>2765</v>
      </c>
      <c r="K510" s="124">
        <f t="shared" si="264"/>
        <v>99036.200000000026</v>
      </c>
      <c r="L510" s="125">
        <f t="shared" si="264"/>
        <v>174067.30000000002</v>
      </c>
      <c r="M510" s="28">
        <f t="shared" si="264"/>
        <v>184039.69999999998</v>
      </c>
      <c r="N510" s="85">
        <f t="shared" si="264"/>
        <v>197464.94230769231</v>
      </c>
      <c r="O510" s="28">
        <f t="shared" si="264"/>
        <v>213320.6</v>
      </c>
      <c r="P510" s="28">
        <f t="shared" si="264"/>
        <v>847778.4</v>
      </c>
      <c r="Q510" s="28"/>
      <c r="R510" s="28">
        <f t="shared" ref="R510:W510" si="265">SUM(R96,R182,R272,R299,R344,R384,R476,R484)</f>
        <v>67275.63</v>
      </c>
      <c r="S510" s="28">
        <f t="shared" si="265"/>
        <v>18961.84</v>
      </c>
      <c r="T510" s="28">
        <f t="shared" si="265"/>
        <v>14586.242307692306</v>
      </c>
      <c r="U510" s="28">
        <f t="shared" si="265"/>
        <v>8811.3999999999978</v>
      </c>
      <c r="V510" s="28">
        <f t="shared" si="265"/>
        <v>5489.2</v>
      </c>
      <c r="W510" s="28">
        <f t="shared" si="265"/>
        <v>6046.8200000000006</v>
      </c>
      <c r="X510" s="28"/>
      <c r="Y510" s="28"/>
      <c r="Z510" s="34"/>
      <c r="AA510" s="28">
        <f>SUM(AA96,AA182,AA272,AA299,AA344,AA384,AA476,AA484)</f>
        <v>161976.34</v>
      </c>
      <c r="AB510" s="20"/>
      <c r="AC510" s="20"/>
      <c r="AD510" s="20"/>
      <c r="AE510" s="20"/>
    </row>
    <row r="511" spans="1:32" s="7" customFormat="1" ht="31.5" hidden="1" x14ac:dyDescent="0.2">
      <c r="A511" s="159" t="s">
        <v>358</v>
      </c>
      <c r="B511" s="168" t="s">
        <v>69</v>
      </c>
      <c r="C511" s="159">
        <f>SUM(C61)</f>
        <v>2</v>
      </c>
      <c r="D511" s="159"/>
      <c r="E511" s="159"/>
      <c r="F511" s="159"/>
      <c r="G511" s="159"/>
      <c r="H511" s="159">
        <f>SUM(H61)</f>
        <v>7</v>
      </c>
      <c r="I511" s="159"/>
      <c r="J511" s="159">
        <f>SUM(J61)</f>
        <v>214</v>
      </c>
      <c r="K511" s="160">
        <f>SUM(K61)</f>
        <v>6764.5</v>
      </c>
      <c r="L511" s="157">
        <f>L23+L24</f>
        <v>12641.599999999999</v>
      </c>
      <c r="M511" s="47">
        <f>M23+M24</f>
        <v>13178.8</v>
      </c>
      <c r="N511" s="161">
        <f t="shared" ref="N511:N516" si="266">L511+T511+U511</f>
        <v>14665.199999999999</v>
      </c>
      <c r="O511" s="47">
        <f>O23+O24</f>
        <v>14546.1</v>
      </c>
      <c r="P511" s="47">
        <f>P23+P24</f>
        <v>61256</v>
      </c>
      <c r="Q511" s="163"/>
      <c r="R511" s="47">
        <f t="shared" ref="R511:W511" si="267">R23+R24</f>
        <v>2367.1</v>
      </c>
      <c r="S511" s="47">
        <f t="shared" si="267"/>
        <v>548.6</v>
      </c>
      <c r="T511" s="47">
        <f t="shared" si="267"/>
        <v>422</v>
      </c>
      <c r="U511" s="47">
        <f t="shared" si="267"/>
        <v>1601.6000000000001</v>
      </c>
      <c r="V511" s="47">
        <f t="shared" si="267"/>
        <v>537.20000000000005</v>
      </c>
      <c r="W511" s="47">
        <f t="shared" si="267"/>
        <v>0</v>
      </c>
      <c r="X511" s="28"/>
      <c r="Y511" s="163"/>
      <c r="Z511" s="164"/>
      <c r="AA511" s="47">
        <f>AA23+AA24</f>
        <v>8110</v>
      </c>
      <c r="AB511" s="165"/>
      <c r="AC511" s="171"/>
      <c r="AD511" s="171"/>
      <c r="AE511" s="171"/>
    </row>
    <row r="512" spans="1:32" s="7" customFormat="1" ht="15.75" hidden="1" x14ac:dyDescent="0.2">
      <c r="A512" s="123"/>
      <c r="B512" s="169" t="s">
        <v>354</v>
      </c>
      <c r="C512" s="123">
        <f>SUM(C61)</f>
        <v>2</v>
      </c>
      <c r="D512" s="123"/>
      <c r="E512" s="123"/>
      <c r="F512" s="123"/>
      <c r="G512" s="123"/>
      <c r="H512" s="123">
        <f>SUM(H61)</f>
        <v>7</v>
      </c>
      <c r="I512" s="123"/>
      <c r="J512" s="123">
        <f>SUM(J61)</f>
        <v>214</v>
      </c>
      <c r="K512" s="124">
        <f>K23+K24</f>
        <v>6764.5</v>
      </c>
      <c r="L512" s="125">
        <f>L23+L24</f>
        <v>12641.599999999999</v>
      </c>
      <c r="M512" s="28">
        <f>M23+M24</f>
        <v>13178.8</v>
      </c>
      <c r="N512" s="59">
        <f t="shared" si="266"/>
        <v>14665.199999999999</v>
      </c>
      <c r="O512" s="28">
        <f>O23+O24</f>
        <v>14546.1</v>
      </c>
      <c r="P512" s="28">
        <f>P23+P24</f>
        <v>61256</v>
      </c>
      <c r="Q512" s="28"/>
      <c r="R512" s="28">
        <f t="shared" ref="R512:W512" si="268">R23+R24</f>
        <v>2367.1</v>
      </c>
      <c r="S512" s="28">
        <f t="shared" si="268"/>
        <v>548.6</v>
      </c>
      <c r="T512" s="28">
        <f t="shared" si="268"/>
        <v>422</v>
      </c>
      <c r="U512" s="28">
        <f t="shared" si="268"/>
        <v>1601.6000000000001</v>
      </c>
      <c r="V512" s="28">
        <f t="shared" si="268"/>
        <v>537.20000000000005</v>
      </c>
      <c r="W512" s="28">
        <f t="shared" si="268"/>
        <v>0</v>
      </c>
      <c r="X512" s="28"/>
      <c r="Y512" s="28"/>
      <c r="Z512" s="34"/>
      <c r="AA512" s="28">
        <f>AA23+AA24</f>
        <v>8110</v>
      </c>
      <c r="AB512" s="172"/>
      <c r="AC512" s="20"/>
      <c r="AD512" s="20"/>
      <c r="AE512" s="20"/>
    </row>
    <row r="513" spans="1:33" s="7" customFormat="1" ht="15.75" hidden="1" x14ac:dyDescent="0.2">
      <c r="A513" s="159" t="s">
        <v>359</v>
      </c>
      <c r="B513" s="168" t="s">
        <v>360</v>
      </c>
      <c r="C513" s="159">
        <f>SUM(C50)</f>
        <v>1</v>
      </c>
      <c r="D513" s="159"/>
      <c r="E513" s="159"/>
      <c r="F513" s="159"/>
      <c r="G513" s="159"/>
      <c r="H513" s="159">
        <f>SUM(H50)</f>
        <v>4</v>
      </c>
      <c r="I513" s="159"/>
      <c r="J513" s="159">
        <f>SUM(J50)</f>
        <v>60</v>
      </c>
      <c r="K513" s="160">
        <f>SUM(K50)</f>
        <v>1824.1</v>
      </c>
      <c r="L513" s="157">
        <f>SUM(L50)</f>
        <v>3652.3</v>
      </c>
      <c r="M513" s="47">
        <f>SUM(M50)</f>
        <v>3871.8</v>
      </c>
      <c r="N513" s="161">
        <f t="shared" si="266"/>
        <v>4179.4000000000005</v>
      </c>
      <c r="O513" s="47">
        <f>SUM(O50)</f>
        <v>4341.3999999999996</v>
      </c>
      <c r="P513" s="47">
        <f>SUM(P50)</f>
        <v>18917</v>
      </c>
      <c r="Q513" s="47"/>
      <c r="R513" s="47">
        <f t="shared" ref="R513:W513" si="269">SUM(R50)</f>
        <v>1342.7</v>
      </c>
      <c r="S513" s="47">
        <f t="shared" si="269"/>
        <v>285.3</v>
      </c>
      <c r="T513" s="47">
        <f t="shared" si="269"/>
        <v>219.5</v>
      </c>
      <c r="U513" s="47">
        <f t="shared" si="269"/>
        <v>307.60000000000002</v>
      </c>
      <c r="V513" s="47">
        <f t="shared" si="269"/>
        <v>162</v>
      </c>
      <c r="W513" s="47">
        <f t="shared" si="269"/>
        <v>0</v>
      </c>
      <c r="X513" s="28"/>
      <c r="Y513" s="47"/>
      <c r="Z513" s="48"/>
      <c r="AA513" s="47">
        <f>SUM(AA50)</f>
        <v>7251.2</v>
      </c>
      <c r="AB513" s="75"/>
      <c r="AC513" s="44"/>
      <c r="AD513" s="44"/>
      <c r="AE513" s="44"/>
    </row>
    <row r="514" spans="1:33" s="7" customFormat="1" ht="15.75" hidden="1" x14ac:dyDescent="0.2">
      <c r="A514" s="173"/>
      <c r="B514" s="169" t="s">
        <v>354</v>
      </c>
      <c r="C514" s="123">
        <f>SUM(C50)</f>
        <v>1</v>
      </c>
      <c r="D514" s="123"/>
      <c r="E514" s="123"/>
      <c r="F514" s="123"/>
      <c r="G514" s="123"/>
      <c r="H514" s="123">
        <f>SUM(H50)</f>
        <v>4</v>
      </c>
      <c r="I514" s="123"/>
      <c r="J514" s="123">
        <f>SUM(J50)</f>
        <v>60</v>
      </c>
      <c r="K514" s="124">
        <f>SUM(K50)</f>
        <v>1824.1</v>
      </c>
      <c r="L514" s="125">
        <f>SUM(L50)</f>
        <v>3652.3</v>
      </c>
      <c r="M514" s="28">
        <f>SUM(M50)</f>
        <v>3871.8</v>
      </c>
      <c r="N514" s="59">
        <f t="shared" si="266"/>
        <v>4179.4000000000005</v>
      </c>
      <c r="O514" s="28">
        <f>SUM(O50)</f>
        <v>4341.3999999999996</v>
      </c>
      <c r="P514" s="28">
        <f>SUM(P50)</f>
        <v>18917</v>
      </c>
      <c r="Q514" s="28"/>
      <c r="R514" s="28">
        <f t="shared" ref="R514:W514" si="270">SUM(R50)</f>
        <v>1342.7</v>
      </c>
      <c r="S514" s="28">
        <f t="shared" si="270"/>
        <v>285.3</v>
      </c>
      <c r="T514" s="28">
        <f t="shared" si="270"/>
        <v>219.5</v>
      </c>
      <c r="U514" s="28">
        <f t="shared" si="270"/>
        <v>307.60000000000002</v>
      </c>
      <c r="V514" s="28">
        <f t="shared" si="270"/>
        <v>162</v>
      </c>
      <c r="W514" s="28">
        <f t="shared" si="270"/>
        <v>0</v>
      </c>
      <c r="X514" s="163"/>
      <c r="Y514" s="28"/>
      <c r="Z514" s="34"/>
      <c r="AA514" s="28">
        <f>SUM(AA50)</f>
        <v>7251.2</v>
      </c>
      <c r="AB514" s="172"/>
      <c r="AC514" s="20"/>
      <c r="AD514" s="20"/>
      <c r="AE514" s="20"/>
    </row>
    <row r="515" spans="1:33" s="7" customFormat="1" ht="15.75" hidden="1" x14ac:dyDescent="0.2">
      <c r="A515" s="159" t="s">
        <v>361</v>
      </c>
      <c r="B515" s="168" t="s">
        <v>362</v>
      </c>
      <c r="C515" s="159">
        <f>SUM(C302)</f>
        <v>1</v>
      </c>
      <c r="D515" s="159"/>
      <c r="E515" s="159"/>
      <c r="F515" s="159"/>
      <c r="G515" s="159"/>
      <c r="H515" s="159">
        <f>SUM(H302)</f>
        <v>5</v>
      </c>
      <c r="I515" s="159"/>
      <c r="J515" s="159">
        <f>SUM(J302)</f>
        <v>170</v>
      </c>
      <c r="K515" s="160">
        <f>SUM(K302)</f>
        <v>4409.8999999999996</v>
      </c>
      <c r="L515" s="157">
        <f>SUM(L302)</f>
        <v>8583.4</v>
      </c>
      <c r="M515" s="47">
        <f>SUM(M302)</f>
        <v>9005.5</v>
      </c>
      <c r="N515" s="161">
        <f t="shared" si="266"/>
        <v>10319.4</v>
      </c>
      <c r="O515" s="47">
        <f>SUM(O302)</f>
        <v>14339.39</v>
      </c>
      <c r="P515" s="47">
        <f>SUM(P302)</f>
        <v>43531</v>
      </c>
      <c r="Q515" s="47"/>
      <c r="R515" s="47">
        <f t="shared" ref="R515:W515" si="271">SUM(R302)</f>
        <v>1296.0999999999999</v>
      </c>
      <c r="S515" s="47">
        <f t="shared" si="271"/>
        <v>502.19000000000005</v>
      </c>
      <c r="T515" s="47">
        <f t="shared" si="271"/>
        <v>386.29999999999995</v>
      </c>
      <c r="U515" s="47">
        <f t="shared" si="271"/>
        <v>1349.7</v>
      </c>
      <c r="V515" s="47">
        <f t="shared" si="271"/>
        <v>422.1</v>
      </c>
      <c r="W515" s="47">
        <f t="shared" si="271"/>
        <v>0</v>
      </c>
      <c r="X515" s="28"/>
      <c r="Y515" s="47"/>
      <c r="Z515" s="48"/>
      <c r="AA515" s="47">
        <f>SUM(AA302)</f>
        <v>4460.47</v>
      </c>
      <c r="AB515" s="172"/>
      <c r="AC515" s="20"/>
      <c r="AD515" s="20"/>
      <c r="AE515" s="20"/>
    </row>
    <row r="516" spans="1:33" s="7" customFormat="1" ht="15.75" hidden="1" x14ac:dyDescent="0.2">
      <c r="A516" s="159"/>
      <c r="B516" s="169" t="s">
        <v>354</v>
      </c>
      <c r="C516" s="123">
        <f>C515</f>
        <v>1</v>
      </c>
      <c r="D516" s="123"/>
      <c r="E516" s="123"/>
      <c r="F516" s="123"/>
      <c r="G516" s="123"/>
      <c r="H516" s="123">
        <f>H515</f>
        <v>5</v>
      </c>
      <c r="I516" s="123"/>
      <c r="J516" s="123">
        <f>J515</f>
        <v>170</v>
      </c>
      <c r="K516" s="124">
        <f>K515</f>
        <v>4409.8999999999996</v>
      </c>
      <c r="L516" s="125">
        <f>L515</f>
        <v>8583.4</v>
      </c>
      <c r="M516" s="28">
        <f>M515</f>
        <v>9005.5</v>
      </c>
      <c r="N516" s="59">
        <f t="shared" si="266"/>
        <v>10319.4</v>
      </c>
      <c r="O516" s="28">
        <f>O515</f>
        <v>14339.39</v>
      </c>
      <c r="P516" s="28">
        <f>P515</f>
        <v>43531</v>
      </c>
      <c r="Q516" s="28"/>
      <c r="R516" s="28">
        <f t="shared" ref="R516:W516" si="272">R515</f>
        <v>1296.0999999999999</v>
      </c>
      <c r="S516" s="28">
        <f t="shared" si="272"/>
        <v>502.19000000000005</v>
      </c>
      <c r="T516" s="28">
        <f t="shared" si="272"/>
        <v>386.29999999999995</v>
      </c>
      <c r="U516" s="28">
        <f t="shared" si="272"/>
        <v>1349.7</v>
      </c>
      <c r="V516" s="28">
        <f t="shared" si="272"/>
        <v>422.1</v>
      </c>
      <c r="W516" s="28">
        <f t="shared" si="272"/>
        <v>0</v>
      </c>
      <c r="X516" s="163"/>
      <c r="Y516" s="28"/>
      <c r="Z516" s="34"/>
      <c r="AA516" s="28">
        <f>AA515</f>
        <v>4460.47</v>
      </c>
      <c r="AB516" s="172"/>
      <c r="AC516" s="20"/>
      <c r="AD516" s="20"/>
      <c r="AE516" s="20"/>
    </row>
    <row r="517" spans="1:33" s="7" customFormat="1" ht="31.5" hidden="1" x14ac:dyDescent="0.2">
      <c r="A517" s="159" t="s">
        <v>363</v>
      </c>
      <c r="B517" s="168" t="s">
        <v>61</v>
      </c>
      <c r="C517" s="159">
        <f>SUM(C64,C80,C308)</f>
        <v>7</v>
      </c>
      <c r="D517" s="159"/>
      <c r="E517" s="159"/>
      <c r="F517" s="159"/>
      <c r="G517" s="159"/>
      <c r="H517" s="159">
        <f>SUM(H64,H80,H308)</f>
        <v>23</v>
      </c>
      <c r="I517" s="159"/>
      <c r="J517" s="159">
        <f t="shared" ref="J517:P517" si="273">SUM(J64,J80,J308)</f>
        <v>662</v>
      </c>
      <c r="K517" s="160">
        <f t="shared" si="273"/>
        <v>16222.300000000001</v>
      </c>
      <c r="L517" s="157">
        <f t="shared" si="273"/>
        <v>34042.199999999997</v>
      </c>
      <c r="M517" s="160">
        <f t="shared" si="273"/>
        <v>38969.1</v>
      </c>
      <c r="N517" s="166">
        <f t="shared" si="273"/>
        <v>40389.130000000005</v>
      </c>
      <c r="O517" s="160">
        <f t="shared" si="273"/>
        <v>40138.920000000006</v>
      </c>
      <c r="P517" s="160">
        <f t="shared" si="273"/>
        <v>130088</v>
      </c>
      <c r="Q517" s="160"/>
      <c r="R517" s="160">
        <f t="shared" ref="R517:W517" si="274">SUM(R64,R80,R308)</f>
        <v>2802.7</v>
      </c>
      <c r="S517" s="160">
        <f t="shared" si="274"/>
        <v>2213.21</v>
      </c>
      <c r="T517" s="160">
        <f t="shared" si="274"/>
        <v>1702.5</v>
      </c>
      <c r="U517" s="160">
        <f t="shared" si="274"/>
        <v>4644.43</v>
      </c>
      <c r="V517" s="160">
        <f t="shared" si="274"/>
        <v>1670.1</v>
      </c>
      <c r="W517" s="160">
        <f t="shared" si="274"/>
        <v>0</v>
      </c>
      <c r="X517" s="160"/>
      <c r="Y517" s="160"/>
      <c r="Z517" s="167"/>
      <c r="AA517" s="160">
        <f>SUM(AA64,AA80,AA308)</f>
        <v>3789.6800000000003</v>
      </c>
      <c r="AB517" s="159"/>
      <c r="AC517" s="159"/>
      <c r="AD517" s="159"/>
      <c r="AE517" s="159"/>
    </row>
    <row r="518" spans="1:33" s="7" customFormat="1" ht="15.75" hidden="1" x14ac:dyDescent="0.2">
      <c r="A518" s="159"/>
      <c r="B518" s="169" t="s">
        <v>354</v>
      </c>
      <c r="C518" s="123">
        <f>SUM(C64,C80,C308)</f>
        <v>7</v>
      </c>
      <c r="D518" s="123"/>
      <c r="E518" s="123"/>
      <c r="F518" s="123"/>
      <c r="G518" s="123"/>
      <c r="H518" s="123">
        <f>SUM(H64,H80,H308)</f>
        <v>23</v>
      </c>
      <c r="I518" s="123"/>
      <c r="J518" s="123">
        <f t="shared" ref="J518:P518" si="275">SUM(J64,J80,J308)</f>
        <v>662</v>
      </c>
      <c r="K518" s="124">
        <f t="shared" si="275"/>
        <v>16222.300000000001</v>
      </c>
      <c r="L518" s="125">
        <f t="shared" si="275"/>
        <v>34042.199999999997</v>
      </c>
      <c r="M518" s="124">
        <f t="shared" si="275"/>
        <v>38969.1</v>
      </c>
      <c r="N518" s="170">
        <f t="shared" si="275"/>
        <v>40389.130000000005</v>
      </c>
      <c r="O518" s="124">
        <f t="shared" si="275"/>
        <v>40138.920000000006</v>
      </c>
      <c r="P518" s="124">
        <f t="shared" si="275"/>
        <v>130088</v>
      </c>
      <c r="Q518" s="124"/>
      <c r="R518" s="124">
        <f t="shared" ref="R518:W518" si="276">SUM(R64,R80,R308)</f>
        <v>2802.7</v>
      </c>
      <c r="S518" s="124">
        <f t="shared" si="276"/>
        <v>2213.21</v>
      </c>
      <c r="T518" s="124">
        <f t="shared" si="276"/>
        <v>1702.5</v>
      </c>
      <c r="U518" s="124">
        <f t="shared" si="276"/>
        <v>4644.43</v>
      </c>
      <c r="V518" s="124">
        <f t="shared" si="276"/>
        <v>1670.1</v>
      </c>
      <c r="W518" s="124">
        <f t="shared" si="276"/>
        <v>0</v>
      </c>
      <c r="X518" s="124"/>
      <c r="Y518" s="124"/>
      <c r="Z518" s="130"/>
      <c r="AA518" s="124">
        <f>SUM(AA64,AA80,AA308)</f>
        <v>3789.6800000000003</v>
      </c>
      <c r="AB518" s="123"/>
      <c r="AC518" s="123"/>
      <c r="AD518" s="123"/>
      <c r="AE518" s="123"/>
    </row>
    <row r="519" spans="1:33" s="7" customFormat="1" ht="31.5" hidden="1" x14ac:dyDescent="0.2">
      <c r="A519" s="159" t="s">
        <v>364</v>
      </c>
      <c r="B519" s="168" t="s">
        <v>188</v>
      </c>
      <c r="C519" s="159">
        <f>SUM(C520,C521)</f>
        <v>43</v>
      </c>
      <c r="D519" s="159"/>
      <c r="E519" s="159"/>
      <c r="F519" s="159"/>
      <c r="G519" s="159"/>
      <c r="H519" s="159">
        <f>SUM(H520,H521)</f>
        <v>111</v>
      </c>
      <c r="I519" s="159"/>
      <c r="J519" s="159">
        <f t="shared" ref="J519:P519" si="277">SUM(J520,J521)</f>
        <v>1245</v>
      </c>
      <c r="K519" s="160">
        <f t="shared" si="277"/>
        <v>37968.5</v>
      </c>
      <c r="L519" s="157">
        <f t="shared" si="277"/>
        <v>68793.8</v>
      </c>
      <c r="M519" s="47">
        <f t="shared" si="277"/>
        <v>67735.72</v>
      </c>
      <c r="N519" s="53">
        <f t="shared" si="277"/>
        <v>78105.678461538468</v>
      </c>
      <c r="O519" s="47">
        <f t="shared" si="277"/>
        <v>87979.12</v>
      </c>
      <c r="P519" s="47">
        <f t="shared" si="277"/>
        <v>325703</v>
      </c>
      <c r="Q519" s="47"/>
      <c r="R519" s="47">
        <f t="shared" ref="R519:W519" si="278">SUM(R520,R521)</f>
        <v>38107.950000000004</v>
      </c>
      <c r="S519" s="47">
        <f t="shared" si="278"/>
        <v>6929.5600000000013</v>
      </c>
      <c r="T519" s="47">
        <f t="shared" si="278"/>
        <v>5330.1784615384613</v>
      </c>
      <c r="U519" s="47">
        <f t="shared" si="278"/>
        <v>8080.6</v>
      </c>
      <c r="V519" s="47">
        <f t="shared" si="278"/>
        <v>3334</v>
      </c>
      <c r="W519" s="47">
        <f t="shared" si="278"/>
        <v>1045.52</v>
      </c>
      <c r="X519" s="47"/>
      <c r="Y519" s="47"/>
      <c r="Z519" s="48"/>
      <c r="AA519" s="47">
        <f>SUM(AA520,AA521)</f>
        <v>73894.899999999994</v>
      </c>
      <c r="AB519" s="44"/>
      <c r="AC519" s="44"/>
      <c r="AD519" s="44"/>
      <c r="AE519" s="44"/>
    </row>
    <row r="520" spans="1:33" s="7" customFormat="1" ht="15.75" hidden="1" x14ac:dyDescent="0.2">
      <c r="A520" s="159"/>
      <c r="B520" s="169" t="s">
        <v>354</v>
      </c>
      <c r="C520" s="123">
        <f>SUM(C253,C263,C273,C300,C346,C386,C465,C485,C184)</f>
        <v>16</v>
      </c>
      <c r="D520" s="123"/>
      <c r="E520" s="123"/>
      <c r="F520" s="123"/>
      <c r="G520" s="123"/>
      <c r="H520" s="123">
        <f>SUM(H253,H263,H273,H300,H346,H386,H465,H485,H184)</f>
        <v>59</v>
      </c>
      <c r="I520" s="123"/>
      <c r="J520" s="123">
        <f>SUM(J253,J263,J273,J300,J346,J386,J465,J485,J184)</f>
        <v>746</v>
      </c>
      <c r="K520" s="123">
        <f>SUM(K253,K263,K273,K300,K346,K386,K465,K485,K184)</f>
        <v>23574.700000000004</v>
      </c>
      <c r="L520" s="125">
        <f>SUM(L253,L263,L273,L300,L346,L386,L465,L485,L184)</f>
        <v>44659.900000000009</v>
      </c>
      <c r="M520" s="124">
        <f>SUM(M253,M263,M273,M300,M346,M386,M465,M485,)</f>
        <v>42378.500000000007</v>
      </c>
      <c r="N520" s="170">
        <f>SUM(N253,N263,N273,N300,N346,N386,N465,N485,)</f>
        <v>48442.740000000005</v>
      </c>
      <c r="O520" s="124">
        <f>SUM(O253,O263,O273,O300,O346,O386,O465,O485,)</f>
        <v>54594.679999999993</v>
      </c>
      <c r="P520" s="124">
        <f>SUM(P253,P263,P273,P300,P346,P386,P465,P485,)</f>
        <v>229379</v>
      </c>
      <c r="Q520" s="28"/>
      <c r="R520" s="28">
        <f t="shared" ref="R520:W520" si="279">SUM(R253,R263,R273,R300,R346,R386,R465,R485,)</f>
        <v>16931.440000000002</v>
      </c>
      <c r="S520" s="28">
        <f t="shared" si="279"/>
        <v>4610.4000000000005</v>
      </c>
      <c r="T520" s="28">
        <f t="shared" si="279"/>
        <v>3546.44</v>
      </c>
      <c r="U520" s="28">
        <f t="shared" si="279"/>
        <v>4335.3</v>
      </c>
      <c r="V520" s="28">
        <f t="shared" si="279"/>
        <v>2241.6</v>
      </c>
      <c r="W520" s="28">
        <f t="shared" si="279"/>
        <v>928.6</v>
      </c>
      <c r="X520" s="28"/>
      <c r="Y520" s="28"/>
      <c r="Z520" s="34"/>
      <c r="AA520" s="28">
        <f>SUM(AA253,AA263,AA273,AA300,AA346,AA386,AA465,AA485,)</f>
        <v>38098.649999999994</v>
      </c>
      <c r="AB520" s="20"/>
      <c r="AC520" s="20"/>
      <c r="AD520" s="20"/>
      <c r="AE520" s="20"/>
    </row>
    <row r="521" spans="1:33" s="7" customFormat="1" ht="15.75" hidden="1" x14ac:dyDescent="0.2">
      <c r="A521" s="159"/>
      <c r="B521" s="169" t="s">
        <v>365</v>
      </c>
      <c r="C521" s="123">
        <f>SUM(C185,C246,C261,C345,C385,C437,C464,)</f>
        <v>27</v>
      </c>
      <c r="D521" s="123"/>
      <c r="E521" s="123"/>
      <c r="F521" s="123"/>
      <c r="G521" s="123"/>
      <c r="H521" s="123">
        <f>SUM(H185,H246,H261,H345,H385,H437,H464,)</f>
        <v>52</v>
      </c>
      <c r="I521" s="123"/>
      <c r="J521" s="123">
        <f t="shared" ref="J521:P521" si="280">SUM(J185,J246,J261,J345,J385,J437,J464,)</f>
        <v>499</v>
      </c>
      <c r="K521" s="124">
        <f t="shared" si="280"/>
        <v>14393.8</v>
      </c>
      <c r="L521" s="125">
        <f t="shared" si="280"/>
        <v>24133.899999999998</v>
      </c>
      <c r="M521" s="28">
        <f t="shared" si="280"/>
        <v>25357.219999999998</v>
      </c>
      <c r="N521" s="85">
        <f t="shared" si="280"/>
        <v>29662.938461538462</v>
      </c>
      <c r="O521" s="28">
        <f t="shared" si="280"/>
        <v>33384.439999999995</v>
      </c>
      <c r="P521" s="28">
        <f t="shared" si="280"/>
        <v>96324</v>
      </c>
      <c r="Q521" s="28"/>
      <c r="R521" s="28">
        <f t="shared" ref="R521:W521" si="281">SUM(R185,R246,R261,R345,R385,R437,R464,)</f>
        <v>21176.510000000002</v>
      </c>
      <c r="S521" s="28">
        <f t="shared" si="281"/>
        <v>2319.1600000000003</v>
      </c>
      <c r="T521" s="28">
        <f t="shared" si="281"/>
        <v>1783.7384615384613</v>
      </c>
      <c r="U521" s="28">
        <f t="shared" si="281"/>
        <v>3745.3</v>
      </c>
      <c r="V521" s="28">
        <f t="shared" si="281"/>
        <v>1092.3999999999999</v>
      </c>
      <c r="W521" s="28">
        <f t="shared" si="281"/>
        <v>116.92</v>
      </c>
      <c r="X521" s="28"/>
      <c r="Y521" s="28"/>
      <c r="Z521" s="34"/>
      <c r="AA521" s="28">
        <f>SUM(AA185,AA246,AA261,AA345,AA385,AA437,AA464,)</f>
        <v>35796.249999999993</v>
      </c>
      <c r="AB521" s="20"/>
      <c r="AC521" s="20"/>
      <c r="AD521" s="20"/>
      <c r="AE521" s="20"/>
      <c r="AF521" s="7">
        <f>SUM(N522+N515+N513+N511)</f>
        <v>71164.400000000009</v>
      </c>
    </row>
    <row r="522" spans="1:33" s="7" customFormat="1" ht="31.5" hidden="1" x14ac:dyDescent="0.2">
      <c r="A522" s="159" t="s">
        <v>366</v>
      </c>
      <c r="B522" s="168" t="s">
        <v>77</v>
      </c>
      <c r="C522" s="159">
        <f>SUM(C63,C124,C187,C245,C387,C347,C438,C466)</f>
        <v>43</v>
      </c>
      <c r="D522" s="159"/>
      <c r="E522" s="159"/>
      <c r="F522" s="159"/>
      <c r="G522" s="159"/>
      <c r="H522" s="159">
        <f>SUM(H63,H124,H187,H245,H387,H347,H438,H466)</f>
        <v>92</v>
      </c>
      <c r="I522" s="159"/>
      <c r="J522" s="159">
        <f t="shared" ref="J522:P522" si="282">SUM(J63,J124,J187,J245,J387,J347,J438,J466)</f>
        <v>664</v>
      </c>
      <c r="K522" s="160">
        <f t="shared" si="282"/>
        <v>19637.099999999999</v>
      </c>
      <c r="L522" s="157">
        <f t="shared" si="282"/>
        <v>35562.5</v>
      </c>
      <c r="M522" s="160">
        <f t="shared" si="282"/>
        <v>37623.300000000003</v>
      </c>
      <c r="N522" s="166">
        <f t="shared" si="282"/>
        <v>42000.4</v>
      </c>
      <c r="O522" s="160">
        <f t="shared" si="282"/>
        <v>46439.310000000012</v>
      </c>
      <c r="P522" s="160">
        <f t="shared" si="282"/>
        <v>138762</v>
      </c>
      <c r="Q522" s="160"/>
      <c r="R522" s="160">
        <f t="shared" ref="R522:W522" si="283">SUM(R63,R124,R187,R245,R387,R347,R438,R466)</f>
        <v>30645.589999999997</v>
      </c>
      <c r="S522" s="160">
        <f t="shared" si="283"/>
        <v>4007.0199999999995</v>
      </c>
      <c r="T522" s="160">
        <f t="shared" si="283"/>
        <v>3082.3</v>
      </c>
      <c r="U522" s="160">
        <f t="shared" si="283"/>
        <v>3682.6000000000004</v>
      </c>
      <c r="V522" s="160">
        <f t="shared" si="283"/>
        <v>1611.9</v>
      </c>
      <c r="W522" s="160">
        <f t="shared" si="283"/>
        <v>438.4</v>
      </c>
      <c r="X522" s="160"/>
      <c r="Y522" s="160"/>
      <c r="Z522" s="167"/>
      <c r="AA522" s="160">
        <f>SUM(AA63,AA124,AA187,AA245,AA387,AA347,AA438,AA466)</f>
        <v>52088.55</v>
      </c>
      <c r="AB522" s="159"/>
      <c r="AC522" s="159"/>
      <c r="AD522" s="159"/>
      <c r="AE522" s="159"/>
    </row>
    <row r="523" spans="1:33" s="79" customFormat="1" ht="15.75" hidden="1" x14ac:dyDescent="0.2">
      <c r="A523" s="159"/>
      <c r="B523" s="169" t="s">
        <v>365</v>
      </c>
      <c r="C523" s="123">
        <f>SUM(C63,C124,C187,C245,C387,C347,C438,C466)</f>
        <v>43</v>
      </c>
      <c r="D523" s="123"/>
      <c r="E523" s="123"/>
      <c r="F523" s="123"/>
      <c r="G523" s="123"/>
      <c r="H523" s="123">
        <f>SUM(H63,H124,H187,H245,H387,H347,H438,H466)</f>
        <v>92</v>
      </c>
      <c r="I523" s="123"/>
      <c r="J523" s="123">
        <f t="shared" ref="J523:P523" si="284">SUM(J63,J124,J187,J245,J387,J347,J438,J466)</f>
        <v>664</v>
      </c>
      <c r="K523" s="124">
        <f t="shared" si="284"/>
        <v>19637.099999999999</v>
      </c>
      <c r="L523" s="174">
        <f t="shared" si="284"/>
        <v>35562.5</v>
      </c>
      <c r="M523" s="124">
        <f t="shared" si="284"/>
        <v>37623.300000000003</v>
      </c>
      <c r="N523" s="170">
        <f t="shared" si="284"/>
        <v>42000.4</v>
      </c>
      <c r="O523" s="124">
        <f t="shared" si="284"/>
        <v>46439.310000000012</v>
      </c>
      <c r="P523" s="124">
        <f t="shared" si="284"/>
        <v>138762</v>
      </c>
      <c r="Q523" s="124"/>
      <c r="R523" s="124">
        <f t="shared" ref="R523:W523" si="285">SUM(R63,R124,R187,R245,R387,R347,R438,R466)</f>
        <v>30645.589999999997</v>
      </c>
      <c r="S523" s="124">
        <f t="shared" si="285"/>
        <v>4007.0199999999995</v>
      </c>
      <c r="T523" s="124">
        <f t="shared" si="285"/>
        <v>3082.3</v>
      </c>
      <c r="U523" s="124">
        <f t="shared" si="285"/>
        <v>3682.6000000000004</v>
      </c>
      <c r="V523" s="124">
        <f t="shared" si="285"/>
        <v>1611.9</v>
      </c>
      <c r="W523" s="124">
        <f t="shared" si="285"/>
        <v>438.4</v>
      </c>
      <c r="X523" s="124"/>
      <c r="Y523" s="124"/>
      <c r="Z523" s="130"/>
      <c r="AA523" s="124">
        <f>SUM(AA63,AA124,AA187,AA245,AA387,AA347,AA438,AA466)</f>
        <v>52088.55</v>
      </c>
      <c r="AB523" s="123"/>
      <c r="AC523" s="123"/>
      <c r="AD523" s="123"/>
      <c r="AE523" s="123"/>
    </row>
    <row r="524" spans="1:33" s="183" customFormat="1" ht="32.25" hidden="1" thickBot="1" x14ac:dyDescent="0.25">
      <c r="A524" s="175"/>
      <c r="B524" s="176" t="s">
        <v>367</v>
      </c>
      <c r="C524" s="177">
        <f>C502+C505+C508+C511+C513+C515+C517+C519+C522</f>
        <v>353</v>
      </c>
      <c r="D524" s="177"/>
      <c r="E524" s="177"/>
      <c r="F524" s="177"/>
      <c r="G524" s="177"/>
      <c r="H524" s="177">
        <f>H502+H505+H508+H511+H513+H515+H517+H519+H522</f>
        <v>961</v>
      </c>
      <c r="I524" s="177"/>
      <c r="J524" s="177">
        <f t="shared" ref="J524:P524" si="286">J502+J505+J508+J511+J513+J515+J517+J519+J522</f>
        <v>10639</v>
      </c>
      <c r="K524" s="178">
        <f t="shared" si="286"/>
        <v>331342.39999999997</v>
      </c>
      <c r="L524" s="179">
        <f t="shared" si="286"/>
        <v>600108.84000000008</v>
      </c>
      <c r="M524" s="180">
        <f t="shared" si="286"/>
        <v>632419</v>
      </c>
      <c r="N524" s="181">
        <f>N502+N505+N508+N511+N513+N515+N517+N519+N522</f>
        <v>694989.91769230773</v>
      </c>
      <c r="O524" s="181">
        <f t="shared" si="286"/>
        <v>758242.93000000017</v>
      </c>
      <c r="P524" s="181">
        <f t="shared" si="286"/>
        <v>2723487.9</v>
      </c>
      <c r="Q524" s="181"/>
      <c r="R524" s="181">
        <f t="shared" ref="R524:W524" si="287">R502+R505+R508+R511+R513+R515+R517+R519+R522</f>
        <v>291375.33000000007</v>
      </c>
      <c r="S524" s="181">
        <f t="shared" si="287"/>
        <v>57152.15</v>
      </c>
      <c r="T524" s="181">
        <f t="shared" si="287"/>
        <v>44096.2976923077</v>
      </c>
      <c r="U524" s="181">
        <f t="shared" si="287"/>
        <v>54859.429999999986</v>
      </c>
      <c r="V524" s="181">
        <f t="shared" si="287"/>
        <v>70573.099999999991</v>
      </c>
      <c r="W524" s="181">
        <f t="shared" si="287"/>
        <v>10003.51</v>
      </c>
      <c r="X524" s="181"/>
      <c r="Y524" s="181"/>
      <c r="Z524" s="182"/>
      <c r="AA524" s="181">
        <f>AA502+AA505+AA508+AA511+AA513+AA515+AA517+AA519+AA522</f>
        <v>621394.74</v>
      </c>
      <c r="AB524" s="177"/>
      <c r="AC524" s="177"/>
      <c r="AD524" s="177"/>
      <c r="AE524" s="177"/>
    </row>
    <row r="525" spans="1:33" s="79" customFormat="1" ht="15" hidden="1" x14ac:dyDescent="0.2">
      <c r="A525" s="109"/>
      <c r="B525" s="184" t="s">
        <v>102</v>
      </c>
      <c r="C525" s="44">
        <f t="shared" ref="C525:P525" si="288">C55+C177+C238+C473+C433+C380+C338+C82</f>
        <v>42</v>
      </c>
      <c r="D525" s="44">
        <f t="shared" si="288"/>
        <v>0</v>
      </c>
      <c r="E525" s="44">
        <f t="shared" si="288"/>
        <v>0</v>
      </c>
      <c r="F525" s="44">
        <f t="shared" si="288"/>
        <v>0</v>
      </c>
      <c r="G525" s="44">
        <f t="shared" si="288"/>
        <v>0</v>
      </c>
      <c r="H525" s="44">
        <f t="shared" si="288"/>
        <v>94</v>
      </c>
      <c r="I525" s="44">
        <f t="shared" si="288"/>
        <v>0</v>
      </c>
      <c r="J525" s="44">
        <f t="shared" si="288"/>
        <v>631</v>
      </c>
      <c r="K525" s="44">
        <f t="shared" si="288"/>
        <v>17200.800000000003</v>
      </c>
      <c r="L525" s="56">
        <f t="shared" si="288"/>
        <v>29396</v>
      </c>
      <c r="M525" s="44">
        <f t="shared" si="288"/>
        <v>30871.5</v>
      </c>
      <c r="N525" s="46">
        <f t="shared" si="288"/>
        <v>34901.399999999994</v>
      </c>
      <c r="O525" s="44">
        <f t="shared" si="288"/>
        <v>37029.310000000005</v>
      </c>
      <c r="P525" s="44">
        <f t="shared" si="288"/>
        <v>114230</v>
      </c>
      <c r="Q525" s="47"/>
      <c r="R525" s="47">
        <f t="shared" ref="R525:W525" si="289">R55+R177+R238+R473</f>
        <v>20709.399999999998</v>
      </c>
      <c r="S525" s="47">
        <f t="shared" si="289"/>
        <v>2698.0199999999995</v>
      </c>
      <c r="T525" s="47">
        <f t="shared" si="289"/>
        <v>2052.6000000000004</v>
      </c>
      <c r="U525" s="47">
        <f t="shared" si="289"/>
        <v>1917.8999999999999</v>
      </c>
      <c r="V525" s="47">
        <f t="shared" si="289"/>
        <v>441.9</v>
      </c>
      <c r="W525" s="47">
        <f t="shared" si="289"/>
        <v>722.40000000000009</v>
      </c>
      <c r="X525" s="47"/>
      <c r="Y525" s="47"/>
      <c r="Z525" s="48"/>
      <c r="AA525" s="47">
        <f>AA55+AA177+AA238+AA473</f>
        <v>37895.800000000003</v>
      </c>
      <c r="AB525" s="185"/>
      <c r="AC525" s="109"/>
      <c r="AD525" s="109"/>
      <c r="AE525" s="109"/>
      <c r="AG525" s="111"/>
    </row>
    <row r="526" spans="1:33" s="79" customFormat="1" ht="15" hidden="1" x14ac:dyDescent="0.2">
      <c r="A526" s="109"/>
      <c r="B526" s="184" t="s">
        <v>302</v>
      </c>
      <c r="C526" s="44">
        <f t="shared" ref="C526:P526" si="290">C54+C81+C104+C127+C176+C237+C259+C337+C379+C432+C460</f>
        <v>143</v>
      </c>
      <c r="D526" s="44">
        <f t="shared" si="290"/>
        <v>0</v>
      </c>
      <c r="E526" s="44">
        <f t="shared" si="290"/>
        <v>25794</v>
      </c>
      <c r="F526" s="44">
        <f t="shared" si="290"/>
        <v>0</v>
      </c>
      <c r="G526" s="44">
        <f t="shared" si="290"/>
        <v>0</v>
      </c>
      <c r="H526" s="44">
        <f t="shared" si="290"/>
        <v>304</v>
      </c>
      <c r="I526" s="44">
        <f t="shared" si="290"/>
        <v>26</v>
      </c>
      <c r="J526" s="44">
        <f t="shared" si="290"/>
        <v>2274</v>
      </c>
      <c r="K526" s="44">
        <f t="shared" si="290"/>
        <v>69783.8</v>
      </c>
      <c r="L526" s="45">
        <f t="shared" si="290"/>
        <v>125957.10000000002</v>
      </c>
      <c r="M526" s="47">
        <f t="shared" si="290"/>
        <v>133196.02000000002</v>
      </c>
      <c r="N526" s="53">
        <f t="shared" si="290"/>
        <v>151218.13846153842</v>
      </c>
      <c r="O526" s="47">
        <f t="shared" si="290"/>
        <v>164906.09000000003</v>
      </c>
      <c r="P526" s="47">
        <f t="shared" si="290"/>
        <v>500919</v>
      </c>
      <c r="Q526" s="47"/>
      <c r="R526" s="47">
        <f t="shared" ref="R526:W526" si="291">R54+R81+R104+R127+R176+R237+R259+R337+R379+R432+R460</f>
        <v>108970.40000000001</v>
      </c>
      <c r="S526" s="47">
        <f t="shared" si="291"/>
        <v>13233.409999999998</v>
      </c>
      <c r="T526" s="47">
        <f t="shared" si="291"/>
        <v>10179.338461538462</v>
      </c>
      <c r="U526" s="47">
        <f t="shared" si="291"/>
        <v>15258.6</v>
      </c>
      <c r="V526" s="47">
        <f t="shared" si="291"/>
        <v>6968.1</v>
      </c>
      <c r="W526" s="47">
        <f t="shared" si="291"/>
        <v>238.11999999999998</v>
      </c>
      <c r="X526" s="47"/>
      <c r="Y526" s="47"/>
      <c r="Z526" s="48"/>
      <c r="AA526" s="47">
        <f>AA54+AA81+AA104+AA127+AA176+AA237+AA259+AA337+AA379+AA432+AA460</f>
        <v>184462.00000000003</v>
      </c>
      <c r="AB526" s="44"/>
      <c r="AC526" s="44"/>
      <c r="AD526" s="44"/>
      <c r="AE526" s="44"/>
    </row>
    <row r="527" spans="1:33" s="79" customFormat="1" ht="15" hidden="1" x14ac:dyDescent="0.2">
      <c r="A527" s="109"/>
      <c r="B527" s="184" t="s">
        <v>103</v>
      </c>
      <c r="C527" s="44">
        <f>C56+C178+C239</f>
        <v>3</v>
      </c>
      <c r="D527" s="44"/>
      <c r="E527" s="44"/>
      <c r="F527" s="44"/>
      <c r="G527" s="44"/>
      <c r="H527" s="44">
        <f>H56+H178+H239</f>
        <v>7</v>
      </c>
      <c r="I527" s="44"/>
      <c r="J527" s="44">
        <f>J56+J178+J239</f>
        <v>44</v>
      </c>
      <c r="K527" s="47">
        <f>K56+K178+K239</f>
        <v>1393.7</v>
      </c>
      <c r="L527" s="52">
        <f>L56+L178</f>
        <v>2548.4</v>
      </c>
      <c r="M527" s="47">
        <f>M56+M178+M239</f>
        <v>2720</v>
      </c>
      <c r="N527" s="53">
        <f>N56+N178+N239</f>
        <v>2997.6</v>
      </c>
      <c r="O527" s="47">
        <f>O56+O178+O239</f>
        <v>3242.55</v>
      </c>
      <c r="P527" s="47">
        <f>P56+P178+P239</f>
        <v>9891</v>
      </c>
      <c r="Q527" s="47"/>
      <c r="R527" s="47">
        <f t="shared" ref="R527:W527" si="292">R56+R178+R239</f>
        <v>2167.9</v>
      </c>
      <c r="S527" s="47">
        <f t="shared" si="292"/>
        <v>317.88</v>
      </c>
      <c r="T527" s="47">
        <f t="shared" si="292"/>
        <v>244.5</v>
      </c>
      <c r="U527" s="47">
        <f t="shared" si="292"/>
        <v>204.7</v>
      </c>
      <c r="V527" s="47">
        <f t="shared" si="292"/>
        <v>171.6</v>
      </c>
      <c r="W527" s="47">
        <f t="shared" si="292"/>
        <v>0</v>
      </c>
      <c r="X527" s="47"/>
      <c r="Y527" s="47"/>
      <c r="Z527" s="48"/>
      <c r="AA527" s="47">
        <f>AA56+AA178+AA239</f>
        <v>3741</v>
      </c>
      <c r="AB527" s="44"/>
      <c r="AC527" s="44"/>
      <c r="AD527" s="44"/>
      <c r="AE527" s="44"/>
    </row>
    <row r="528" spans="1:33" s="79" customFormat="1" ht="15.75" hidden="1" x14ac:dyDescent="0.2">
      <c r="A528" s="173"/>
      <c r="B528" s="168" t="s">
        <v>368</v>
      </c>
      <c r="C528" s="159">
        <f t="shared" ref="C528:W528" si="293">C109</f>
        <v>1</v>
      </c>
      <c r="D528" s="159">
        <f t="shared" si="293"/>
        <v>0</v>
      </c>
      <c r="E528" s="159">
        <f t="shared" si="293"/>
        <v>0</v>
      </c>
      <c r="F528" s="159">
        <f t="shared" si="293"/>
        <v>0</v>
      </c>
      <c r="G528" s="159">
        <f t="shared" si="293"/>
        <v>0</v>
      </c>
      <c r="H528" s="159">
        <f t="shared" si="293"/>
        <v>2</v>
      </c>
      <c r="I528" s="159">
        <f t="shared" si="293"/>
        <v>0</v>
      </c>
      <c r="J528" s="159">
        <f t="shared" si="293"/>
        <v>3</v>
      </c>
      <c r="K528" s="159">
        <f t="shared" si="293"/>
        <v>277.7</v>
      </c>
      <c r="L528" s="186">
        <f t="shared" si="293"/>
        <v>579.29999999999995</v>
      </c>
      <c r="M528" s="159">
        <f t="shared" si="293"/>
        <v>579.29999999999995</v>
      </c>
      <c r="N528" s="187">
        <f t="shared" si="293"/>
        <v>579.29999999999995</v>
      </c>
      <c r="O528" s="159">
        <f t="shared" si="293"/>
        <v>579.29999999999995</v>
      </c>
      <c r="P528" s="159">
        <f t="shared" si="293"/>
        <v>1844</v>
      </c>
      <c r="Q528" s="159">
        <f t="shared" si="293"/>
        <v>0</v>
      </c>
      <c r="R528" s="159">
        <f t="shared" si="293"/>
        <v>421.85</v>
      </c>
      <c r="S528" s="159">
        <f t="shared" si="293"/>
        <v>0</v>
      </c>
      <c r="T528" s="159">
        <f t="shared" si="293"/>
        <v>0</v>
      </c>
      <c r="U528" s="159">
        <f t="shared" si="293"/>
        <v>0</v>
      </c>
      <c r="V528" s="159">
        <f t="shared" si="293"/>
        <v>0</v>
      </c>
      <c r="W528" s="159">
        <f t="shared" si="293"/>
        <v>0</v>
      </c>
      <c r="X528" s="160"/>
      <c r="Y528" s="160"/>
      <c r="Z528" s="167"/>
      <c r="AA528" s="160">
        <f>AA109</f>
        <v>942</v>
      </c>
      <c r="AB528" s="159"/>
      <c r="AC528" s="159"/>
      <c r="AD528" s="159"/>
      <c r="AE528" s="159"/>
    </row>
    <row r="529" spans="1:35" s="79" customFormat="1" ht="15.75" hidden="1" x14ac:dyDescent="0.2">
      <c r="A529" s="173"/>
      <c r="B529" s="168" t="s">
        <v>202</v>
      </c>
      <c r="C529" s="159">
        <f>C179+C240+C378</f>
        <v>1</v>
      </c>
      <c r="D529" s="159"/>
      <c r="E529" s="159"/>
      <c r="F529" s="159"/>
      <c r="G529" s="159"/>
      <c r="H529" s="159">
        <f>H179+H240</f>
        <v>2</v>
      </c>
      <c r="I529" s="159"/>
      <c r="J529" s="159">
        <f t="shared" ref="J529:P529" si="294">J179+J240</f>
        <v>16</v>
      </c>
      <c r="K529" s="159">
        <f t="shared" si="294"/>
        <v>496</v>
      </c>
      <c r="L529" s="186">
        <f t="shared" si="294"/>
        <v>902.9</v>
      </c>
      <c r="M529" s="159">
        <f t="shared" si="294"/>
        <v>965.9</v>
      </c>
      <c r="N529" s="187">
        <f t="shared" si="294"/>
        <v>1077.8</v>
      </c>
      <c r="O529" s="159">
        <f t="shared" si="294"/>
        <v>1162.04</v>
      </c>
      <c r="P529" s="159">
        <f t="shared" si="294"/>
        <v>3519</v>
      </c>
      <c r="Q529" s="159"/>
      <c r="R529" s="159">
        <f t="shared" ref="R529:W529" si="295">R179+R240</f>
        <v>765.3</v>
      </c>
      <c r="S529" s="159">
        <f t="shared" si="295"/>
        <v>92.04</v>
      </c>
      <c r="T529" s="159">
        <f t="shared" si="295"/>
        <v>70.8</v>
      </c>
      <c r="U529" s="159">
        <f t="shared" si="295"/>
        <v>104.1</v>
      </c>
      <c r="V529" s="159">
        <f t="shared" si="295"/>
        <v>63</v>
      </c>
      <c r="W529" s="159">
        <f t="shared" si="295"/>
        <v>0</v>
      </c>
      <c r="X529" s="159"/>
      <c r="Y529" s="159"/>
      <c r="Z529" s="159"/>
      <c r="AA529" s="159">
        <f>AA179+AA240</f>
        <v>1507.2</v>
      </c>
      <c r="AB529" s="159"/>
      <c r="AC529" s="159"/>
      <c r="AD529" s="159"/>
      <c r="AE529" s="159"/>
    </row>
    <row r="530" spans="1:35" s="79" customFormat="1" ht="15.75" hidden="1" x14ac:dyDescent="0.2">
      <c r="A530" s="173"/>
      <c r="B530" s="168" t="s">
        <v>369</v>
      </c>
      <c r="C530" s="159">
        <f>C52</f>
        <v>0</v>
      </c>
      <c r="D530" s="159"/>
      <c r="E530" s="159"/>
      <c r="F530" s="159"/>
      <c r="G530" s="159"/>
      <c r="H530" s="159">
        <f>H52</f>
        <v>0</v>
      </c>
      <c r="I530" s="159"/>
      <c r="J530" s="159">
        <f t="shared" ref="J530:P530" si="296">J52</f>
        <v>0</v>
      </c>
      <c r="K530" s="159">
        <f t="shared" si="296"/>
        <v>0</v>
      </c>
      <c r="L530" s="186">
        <f t="shared" si="296"/>
        <v>0</v>
      </c>
      <c r="M530" s="159">
        <f t="shared" si="296"/>
        <v>0</v>
      </c>
      <c r="N530" s="187">
        <f t="shared" si="296"/>
        <v>0</v>
      </c>
      <c r="O530" s="159">
        <f t="shared" si="296"/>
        <v>0</v>
      </c>
      <c r="P530" s="159">
        <f t="shared" si="296"/>
        <v>0</v>
      </c>
      <c r="Q530" s="159"/>
      <c r="R530" s="159">
        <f t="shared" ref="R530:W530" si="297">R52</f>
        <v>0</v>
      </c>
      <c r="S530" s="159">
        <f t="shared" si="297"/>
        <v>0</v>
      </c>
      <c r="T530" s="159">
        <f t="shared" si="297"/>
        <v>0</v>
      </c>
      <c r="U530" s="159">
        <f t="shared" si="297"/>
        <v>0</v>
      </c>
      <c r="V530" s="159">
        <f t="shared" si="297"/>
        <v>0</v>
      </c>
      <c r="W530" s="159">
        <f t="shared" si="297"/>
        <v>0</v>
      </c>
      <c r="X530" s="159"/>
      <c r="Y530" s="159"/>
      <c r="Z530" s="167"/>
      <c r="AA530" s="159">
        <f>AA52</f>
        <v>0</v>
      </c>
      <c r="AB530" s="159"/>
      <c r="AC530" s="159"/>
      <c r="AD530" s="159"/>
      <c r="AE530" s="159"/>
    </row>
    <row r="531" spans="1:35" s="79" customFormat="1" ht="31.5" hidden="1" x14ac:dyDescent="0.2">
      <c r="A531" s="173"/>
      <c r="B531" s="168" t="s">
        <v>370</v>
      </c>
      <c r="C531" s="159">
        <f>C53+C241</f>
        <v>2</v>
      </c>
      <c r="D531" s="159"/>
      <c r="E531" s="159"/>
      <c r="F531" s="159"/>
      <c r="G531" s="159"/>
      <c r="H531" s="159">
        <f>H53+H241</f>
        <v>3</v>
      </c>
      <c r="I531" s="159"/>
      <c r="J531" s="159">
        <f t="shared" ref="J531:P531" si="298">J53+J241</f>
        <v>16</v>
      </c>
      <c r="K531" s="188">
        <f t="shared" si="298"/>
        <v>501.70000000000005</v>
      </c>
      <c r="L531" s="189">
        <f t="shared" si="298"/>
        <v>940.9</v>
      </c>
      <c r="M531" s="188">
        <f t="shared" si="298"/>
        <v>1000.4</v>
      </c>
      <c r="N531" s="190">
        <f t="shared" si="298"/>
        <v>1087.5</v>
      </c>
      <c r="O531" s="188">
        <f t="shared" si="298"/>
        <v>1173.4000000000001</v>
      </c>
      <c r="P531" s="188">
        <f t="shared" si="298"/>
        <v>3519.5</v>
      </c>
      <c r="Q531" s="188"/>
      <c r="R531" s="188">
        <f t="shared" ref="R531:W531" si="299">R53+R241</f>
        <v>757.3</v>
      </c>
      <c r="S531" s="188">
        <f t="shared" si="299"/>
        <v>114.4</v>
      </c>
      <c r="T531" s="188">
        <f t="shared" si="299"/>
        <v>88</v>
      </c>
      <c r="U531" s="188">
        <f t="shared" si="299"/>
        <v>58.6</v>
      </c>
      <c r="V531" s="188">
        <f t="shared" si="299"/>
        <v>31.5</v>
      </c>
      <c r="W531" s="188">
        <f t="shared" si="299"/>
        <v>28</v>
      </c>
      <c r="X531" s="159"/>
      <c r="Y531" s="159"/>
      <c r="Z531" s="159"/>
      <c r="AA531" s="159">
        <f>AA53+AA241</f>
        <v>1261.6500000000001</v>
      </c>
      <c r="AB531" s="159"/>
      <c r="AC531" s="159"/>
      <c r="AD531" s="159"/>
      <c r="AE531" s="159"/>
    </row>
    <row r="532" spans="1:35" s="79" customFormat="1" ht="15" hidden="1" x14ac:dyDescent="0.2">
      <c r="A532" s="191"/>
      <c r="B532" s="192"/>
      <c r="C532" s="191"/>
      <c r="D532" s="191"/>
      <c r="E532" s="191"/>
      <c r="F532" s="191"/>
      <c r="G532" s="191"/>
      <c r="H532" s="191"/>
      <c r="I532" s="191"/>
      <c r="J532" s="191"/>
      <c r="K532" s="191"/>
      <c r="L532" s="193"/>
      <c r="M532" s="112"/>
      <c r="N532" s="194"/>
      <c r="O532" s="195"/>
      <c r="P532" s="135"/>
      <c r="Q532" s="112"/>
      <c r="R532" s="112"/>
      <c r="S532" s="112"/>
      <c r="T532" s="135"/>
      <c r="U532" s="112"/>
      <c r="V532" s="112"/>
      <c r="W532" s="112"/>
      <c r="X532" s="112"/>
      <c r="Y532" s="135"/>
      <c r="Z532" s="196"/>
      <c r="AA532" s="135"/>
      <c r="AB532" s="135"/>
      <c r="AC532" s="112"/>
      <c r="AD532" s="112"/>
      <c r="AE532" s="112"/>
    </row>
    <row r="533" spans="1:35" s="79" customFormat="1" ht="330" hidden="1" x14ac:dyDescent="0.2">
      <c r="A533" s="197" t="s">
        <v>371</v>
      </c>
      <c r="B533" s="197"/>
      <c r="C533" s="197"/>
      <c r="D533" s="197"/>
      <c r="E533" s="197"/>
      <c r="F533" s="197"/>
      <c r="G533" s="197"/>
      <c r="H533" s="197"/>
      <c r="I533" s="197"/>
      <c r="J533" s="197"/>
      <c r="K533" s="197"/>
      <c r="L533" s="198"/>
      <c r="M533" s="197"/>
      <c r="N533" s="199"/>
      <c r="O533" s="200"/>
      <c r="P533" s="201"/>
      <c r="Q533" s="112"/>
      <c r="R533" s="112"/>
      <c r="S533" s="112"/>
      <c r="T533" s="135"/>
      <c r="U533" s="112"/>
      <c r="V533" s="112"/>
      <c r="W533" s="112"/>
      <c r="X533" s="112"/>
      <c r="Y533" s="135"/>
      <c r="Z533" s="196"/>
      <c r="AA533" s="135"/>
      <c r="AB533" s="135"/>
      <c r="AC533" s="112"/>
      <c r="AD533" s="112"/>
      <c r="AE533" s="112"/>
    </row>
    <row r="534" spans="1:35" s="79" customFormat="1" ht="15" hidden="1" x14ac:dyDescent="0.2">
      <c r="A534" s="112" t="s">
        <v>372</v>
      </c>
      <c r="B534" s="112"/>
      <c r="C534" s="112"/>
      <c r="D534" s="112"/>
      <c r="E534" s="112"/>
      <c r="F534" s="202"/>
      <c r="G534" s="112"/>
      <c r="H534" s="112"/>
      <c r="I534" s="112"/>
      <c r="J534" s="112"/>
      <c r="K534" s="112"/>
      <c r="L534" s="203"/>
      <c r="M534" s="112"/>
      <c r="N534" s="194"/>
      <c r="O534" s="112"/>
      <c r="P534" s="204"/>
      <c r="Q534" s="112"/>
      <c r="R534" s="112"/>
      <c r="S534" s="112"/>
      <c r="T534" s="112"/>
      <c r="U534" s="112"/>
      <c r="V534" s="112"/>
      <c r="W534" s="112"/>
      <c r="X534" s="112"/>
      <c r="Y534" s="112"/>
      <c r="Z534" s="205"/>
      <c r="AA534" s="112"/>
      <c r="AB534" s="112"/>
      <c r="AC534" s="112"/>
      <c r="AD534" s="112"/>
      <c r="AE534" s="112"/>
    </row>
    <row r="535" spans="1:35" s="79" customFormat="1" ht="15" hidden="1" x14ac:dyDescent="0.2">
      <c r="A535" s="112" t="s">
        <v>373</v>
      </c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206"/>
      <c r="M535" s="112"/>
      <c r="N535" s="194"/>
      <c r="O535" s="112"/>
      <c r="P535" s="204"/>
      <c r="Q535" s="112"/>
      <c r="R535" s="112"/>
      <c r="S535" s="112"/>
      <c r="T535" s="112"/>
      <c r="U535" s="112"/>
      <c r="V535" s="112"/>
      <c r="W535" s="112"/>
      <c r="X535" s="112"/>
      <c r="Y535" s="112"/>
      <c r="Z535" s="205"/>
      <c r="AA535" s="112"/>
      <c r="AB535" s="112"/>
      <c r="AC535" s="112"/>
      <c r="AD535" s="112"/>
      <c r="AE535" s="112"/>
    </row>
    <row r="536" spans="1:35" s="79" customFormat="1" ht="15" hidden="1" x14ac:dyDescent="0.2">
      <c r="A536" s="112" t="s">
        <v>374</v>
      </c>
      <c r="B536" s="112"/>
      <c r="C536" s="112"/>
      <c r="D536" s="112"/>
      <c r="E536" s="112"/>
      <c r="F536" s="202"/>
      <c r="G536" s="112"/>
      <c r="H536" s="112"/>
      <c r="I536" s="112"/>
      <c r="J536" s="112"/>
      <c r="K536" s="112"/>
      <c r="L536" s="203"/>
      <c r="M536" s="112"/>
      <c r="N536" s="194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205"/>
      <c r="AA536" s="112"/>
      <c r="AB536" s="112"/>
      <c r="AC536" s="112"/>
      <c r="AD536" s="112"/>
      <c r="AE536" s="112"/>
      <c r="AF536" s="207"/>
      <c r="AG536" s="207"/>
      <c r="AH536" s="207"/>
    </row>
    <row r="537" spans="1:35" s="79" customFormat="1" ht="409.5" hidden="1" x14ac:dyDescent="0.2">
      <c r="A537" s="197" t="s">
        <v>375</v>
      </c>
      <c r="B537" s="197"/>
      <c r="C537" s="197"/>
      <c r="D537" s="197"/>
      <c r="E537" s="197"/>
      <c r="F537" s="197"/>
      <c r="G537" s="197"/>
      <c r="H537" s="197"/>
      <c r="I537" s="197"/>
      <c r="J537" s="197"/>
      <c r="K537" s="197"/>
      <c r="L537" s="198"/>
      <c r="M537" s="197"/>
      <c r="N537" s="199"/>
      <c r="O537" s="197"/>
      <c r="P537" s="197"/>
      <c r="Q537" s="207"/>
      <c r="R537" s="207"/>
      <c r="S537" s="207"/>
      <c r="T537" s="207"/>
      <c r="U537" s="207"/>
      <c r="V537" s="207"/>
      <c r="W537" s="207"/>
      <c r="X537" s="207"/>
      <c r="Y537" s="207"/>
      <c r="Z537" s="208"/>
      <c r="AA537" s="207"/>
      <c r="AB537" s="207"/>
      <c r="AC537" s="207"/>
      <c r="AD537" s="207"/>
      <c r="AE537" s="207"/>
    </row>
    <row r="538" spans="1:35" s="79" customFormat="1" ht="15" hidden="1" x14ac:dyDescent="0.2">
      <c r="A538" s="112" t="s">
        <v>376</v>
      </c>
      <c r="B538" s="112"/>
      <c r="C538" s="112"/>
      <c r="D538" s="112"/>
      <c r="E538" s="112"/>
      <c r="F538" s="202"/>
      <c r="G538" s="112"/>
      <c r="H538" s="112"/>
      <c r="I538" s="112"/>
      <c r="J538" s="112"/>
      <c r="K538" s="112"/>
      <c r="L538" s="203"/>
      <c r="M538" s="112"/>
      <c r="N538" s="194"/>
      <c r="O538" s="112"/>
      <c r="P538" s="112"/>
      <c r="Q538" s="112"/>
      <c r="R538" s="112"/>
      <c r="S538" s="209"/>
      <c r="T538" s="112"/>
      <c r="U538" s="112"/>
      <c r="V538" s="112"/>
      <c r="W538" s="112"/>
      <c r="X538" s="112"/>
      <c r="Y538" s="112"/>
      <c r="Z538" s="205"/>
      <c r="AA538" s="112"/>
      <c r="AB538" s="112"/>
      <c r="AC538" s="112"/>
      <c r="AD538" s="112"/>
      <c r="AE538" s="112"/>
    </row>
    <row r="539" spans="1:35" s="79" customFormat="1" ht="15" hidden="1" x14ac:dyDescent="0.2">
      <c r="A539" s="112" t="s">
        <v>377</v>
      </c>
      <c r="B539" s="112"/>
      <c r="C539" s="112"/>
      <c r="D539" s="112"/>
      <c r="E539" s="112"/>
      <c r="F539" s="202"/>
      <c r="G539" s="112"/>
      <c r="H539" s="112"/>
      <c r="I539" s="112"/>
      <c r="J539" s="112"/>
      <c r="K539" s="112"/>
      <c r="L539" s="203"/>
      <c r="M539" s="112"/>
      <c r="N539" s="194"/>
      <c r="O539" s="112"/>
      <c r="P539" s="112"/>
      <c r="Q539" s="112"/>
      <c r="R539" s="112"/>
      <c r="S539" s="41"/>
      <c r="T539" s="112"/>
      <c r="U539" s="112"/>
      <c r="V539" s="112"/>
      <c r="W539" s="112"/>
      <c r="X539" s="112"/>
      <c r="Y539" s="112"/>
      <c r="Z539" s="205"/>
      <c r="AA539" s="112"/>
      <c r="AB539" s="112"/>
      <c r="AC539" s="112"/>
      <c r="AD539" s="112"/>
      <c r="AE539" s="112"/>
    </row>
    <row r="540" spans="1:35" s="79" customFormat="1" ht="15" hidden="1" x14ac:dyDescent="0.2">
      <c r="A540" s="112" t="s">
        <v>378</v>
      </c>
      <c r="B540" s="112"/>
      <c r="C540" s="112"/>
      <c r="D540" s="112"/>
      <c r="E540" s="112"/>
      <c r="F540" s="202"/>
      <c r="G540" s="112"/>
      <c r="H540" s="112"/>
      <c r="I540" s="112"/>
      <c r="J540" s="112"/>
      <c r="K540" s="112"/>
      <c r="L540" s="203"/>
      <c r="M540" s="112"/>
      <c r="N540" s="194"/>
      <c r="O540" s="112"/>
      <c r="P540" s="112"/>
      <c r="Q540" s="112"/>
      <c r="R540" s="112"/>
      <c r="S540" s="41"/>
      <c r="T540" s="112"/>
      <c r="U540" s="112"/>
      <c r="V540" s="112"/>
      <c r="W540" s="112"/>
      <c r="X540" s="112"/>
      <c r="Y540" s="112"/>
      <c r="Z540" s="205"/>
      <c r="AA540" s="112"/>
      <c r="AB540" s="112"/>
      <c r="AC540" s="112"/>
      <c r="AD540" s="112"/>
      <c r="AE540" s="112"/>
    </row>
    <row r="541" spans="1:35" s="79" customFormat="1" ht="15" hidden="1" x14ac:dyDescent="0.2">
      <c r="A541" s="112" t="s">
        <v>379</v>
      </c>
      <c r="B541" s="112"/>
      <c r="C541" s="112"/>
      <c r="D541" s="112"/>
      <c r="E541" s="112"/>
      <c r="F541" s="202"/>
      <c r="G541" s="112"/>
      <c r="H541" s="112"/>
      <c r="I541" s="112"/>
      <c r="J541" s="112"/>
      <c r="K541" s="112"/>
      <c r="L541" s="203"/>
      <c r="M541" s="112"/>
      <c r="N541" s="194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205"/>
      <c r="AA541" s="112"/>
      <c r="AB541" s="112"/>
      <c r="AC541" s="112"/>
      <c r="AD541" s="112"/>
      <c r="AE541" s="112"/>
    </row>
    <row r="542" spans="1:35" s="79" customFormat="1" ht="15" hidden="1" x14ac:dyDescent="0.2">
      <c r="A542" s="112" t="s">
        <v>380</v>
      </c>
      <c r="B542" s="112"/>
      <c r="C542" s="112"/>
      <c r="D542" s="112"/>
      <c r="E542" s="112"/>
      <c r="F542" s="202"/>
      <c r="G542" s="112"/>
      <c r="H542" s="112"/>
      <c r="I542" s="112"/>
      <c r="J542" s="112"/>
      <c r="K542" s="112"/>
      <c r="L542" s="203"/>
      <c r="M542" s="112"/>
      <c r="N542" s="194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205"/>
      <c r="AA542" s="112"/>
      <c r="AB542" s="112"/>
      <c r="AC542" s="112"/>
      <c r="AD542" s="112"/>
      <c r="AE542" s="112"/>
    </row>
    <row r="543" spans="1:35" s="79" customFormat="1" ht="15" hidden="1" x14ac:dyDescent="0.2">
      <c r="A543" s="112" t="s">
        <v>381</v>
      </c>
      <c r="B543" s="112"/>
      <c r="C543" s="112"/>
      <c r="D543" s="112"/>
      <c r="E543" s="112"/>
      <c r="F543" s="202"/>
      <c r="G543" s="112"/>
      <c r="H543" s="112"/>
      <c r="I543" s="112"/>
      <c r="J543" s="112"/>
      <c r="K543" s="112"/>
      <c r="L543" s="203"/>
      <c r="M543" s="112"/>
      <c r="N543" s="194"/>
      <c r="O543" s="112"/>
      <c r="P543" s="204"/>
      <c r="Q543" s="112"/>
      <c r="R543" s="112"/>
      <c r="S543" s="209"/>
      <c r="T543" s="112"/>
      <c r="U543" s="112"/>
      <c r="V543" s="112"/>
      <c r="W543" s="112"/>
      <c r="X543" s="112"/>
      <c r="Y543" s="112"/>
      <c r="Z543" s="205"/>
      <c r="AA543" s="112"/>
      <c r="AB543" s="112"/>
      <c r="AC543" s="112"/>
      <c r="AD543" s="112"/>
      <c r="AE543" s="112"/>
      <c r="AG543" s="112"/>
      <c r="AH543" s="112"/>
      <c r="AI543" s="112"/>
    </row>
    <row r="544" spans="1:35" s="79" customFormat="1" ht="15" hidden="1" x14ac:dyDescent="0.2">
      <c r="A544" s="112" t="s">
        <v>382</v>
      </c>
      <c r="B544" s="197"/>
      <c r="C544" s="112"/>
      <c r="D544" s="112"/>
      <c r="E544" s="112"/>
      <c r="F544" s="202"/>
      <c r="G544" s="112"/>
      <c r="H544" s="112"/>
      <c r="I544" s="112"/>
      <c r="J544" s="112"/>
      <c r="K544" s="112"/>
      <c r="L544" s="203"/>
      <c r="M544" s="112"/>
      <c r="N544" s="194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205"/>
      <c r="AA544" s="112"/>
      <c r="AB544" s="112"/>
      <c r="AC544" s="112"/>
      <c r="AD544" s="112"/>
      <c r="AE544" s="112"/>
      <c r="AG544" s="112"/>
      <c r="AH544" s="112"/>
      <c r="AI544" s="112"/>
    </row>
    <row r="545" spans="1:35" s="79" customFormat="1" ht="15" hidden="1" x14ac:dyDescent="0.2">
      <c r="A545" s="112" t="s">
        <v>383</v>
      </c>
      <c r="B545" s="197"/>
      <c r="C545" s="112"/>
      <c r="D545" s="112"/>
      <c r="E545" s="112"/>
      <c r="F545" s="202"/>
      <c r="G545" s="112"/>
      <c r="H545" s="112"/>
      <c r="I545" s="112"/>
      <c r="J545" s="112"/>
      <c r="K545" s="112"/>
      <c r="L545" s="203"/>
      <c r="M545" s="112"/>
      <c r="N545" s="194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205"/>
      <c r="AA545" s="112"/>
      <c r="AB545" s="112"/>
      <c r="AC545" s="112"/>
      <c r="AD545" s="112"/>
      <c r="AE545" s="112"/>
      <c r="AG545" s="112"/>
      <c r="AH545" s="112"/>
      <c r="AI545" s="112"/>
    </row>
    <row r="546" spans="1:35" s="79" customFormat="1" ht="15" hidden="1" x14ac:dyDescent="0.2">
      <c r="A546" s="112" t="s">
        <v>384</v>
      </c>
      <c r="B546" s="197"/>
      <c r="C546" s="112"/>
      <c r="D546" s="112"/>
      <c r="E546" s="112"/>
      <c r="F546" s="202"/>
      <c r="G546" s="112"/>
      <c r="H546" s="112"/>
      <c r="I546" s="112"/>
      <c r="J546" s="112"/>
      <c r="K546" s="112"/>
      <c r="L546" s="203"/>
      <c r="M546" s="112"/>
      <c r="N546" s="194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205"/>
      <c r="AA546" s="112"/>
      <c r="AB546" s="112"/>
      <c r="AC546" s="112"/>
      <c r="AD546" s="112"/>
      <c r="AE546" s="112"/>
      <c r="AG546" s="112"/>
      <c r="AH546" s="112"/>
      <c r="AI546" s="112"/>
    </row>
    <row r="547" spans="1:35" s="79" customFormat="1" ht="15" hidden="1" x14ac:dyDescent="0.2">
      <c r="A547" s="112" t="s">
        <v>385</v>
      </c>
      <c r="B547" s="197"/>
      <c r="C547" s="112"/>
      <c r="D547" s="112"/>
      <c r="E547" s="112"/>
      <c r="F547" s="202"/>
      <c r="G547" s="112"/>
      <c r="H547" s="112"/>
      <c r="I547" s="112"/>
      <c r="J547" s="112"/>
      <c r="K547" s="112"/>
      <c r="L547" s="203"/>
      <c r="M547" s="112"/>
      <c r="N547" s="194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205"/>
      <c r="AA547" s="112"/>
      <c r="AB547" s="112"/>
      <c r="AC547" s="112"/>
      <c r="AD547" s="112"/>
      <c r="AE547" s="112"/>
      <c r="AG547" s="112"/>
      <c r="AH547" s="112"/>
      <c r="AI547" s="112"/>
    </row>
    <row r="548" spans="1:35" s="79" customFormat="1" ht="15" hidden="1" x14ac:dyDescent="0.2">
      <c r="A548" s="209" t="s">
        <v>386</v>
      </c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3"/>
      <c r="M548" s="112"/>
      <c r="N548" s="194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205"/>
      <c r="AA548" s="112"/>
      <c r="AB548" s="112"/>
      <c r="AC548" s="112"/>
      <c r="AD548" s="112"/>
      <c r="AE548" s="112"/>
      <c r="AG548" s="112"/>
      <c r="AH548" s="112"/>
      <c r="AI548" s="112"/>
    </row>
    <row r="549" spans="1:35" s="79" customFormat="1" ht="15" hidden="1" x14ac:dyDescent="0.2">
      <c r="A549" s="112" t="s">
        <v>387</v>
      </c>
      <c r="B549" s="197"/>
      <c r="C549" s="112"/>
      <c r="D549" s="112"/>
      <c r="E549" s="112"/>
      <c r="F549" s="202"/>
      <c r="G549" s="112"/>
      <c r="H549" s="112"/>
      <c r="I549" s="112"/>
      <c r="J549" s="112"/>
      <c r="K549" s="112"/>
      <c r="L549" s="203"/>
      <c r="M549" s="112"/>
      <c r="N549" s="194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205"/>
      <c r="AA549" s="112"/>
      <c r="AB549" s="112"/>
      <c r="AC549" s="112"/>
      <c r="AD549" s="112"/>
      <c r="AE549" s="112"/>
      <c r="AG549" s="112"/>
      <c r="AH549" s="112"/>
      <c r="AI549" s="112"/>
    </row>
    <row r="550" spans="1:35" s="79" customFormat="1" ht="15" hidden="1" x14ac:dyDescent="0.2">
      <c r="A550" s="112" t="s">
        <v>388</v>
      </c>
      <c r="B550" s="197"/>
      <c r="C550" s="112"/>
      <c r="D550" s="112"/>
      <c r="E550" s="112"/>
      <c r="F550" s="202"/>
      <c r="G550" s="112"/>
      <c r="H550" s="112"/>
      <c r="I550" s="112"/>
      <c r="J550" s="112"/>
      <c r="K550" s="112"/>
      <c r="L550" s="203"/>
      <c r="M550" s="112"/>
      <c r="N550" s="194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205"/>
      <c r="AA550" s="112"/>
      <c r="AB550" s="112"/>
      <c r="AC550" s="112"/>
      <c r="AD550" s="112"/>
      <c r="AE550" s="112"/>
      <c r="AG550" s="112"/>
      <c r="AH550" s="112"/>
      <c r="AI550" s="112"/>
    </row>
    <row r="551" spans="1:35" s="79" customFormat="1" ht="15" hidden="1" x14ac:dyDescent="0.2">
      <c r="A551" s="112" t="s">
        <v>389</v>
      </c>
      <c r="B551" s="197"/>
      <c r="C551" s="112"/>
      <c r="D551" s="112"/>
      <c r="E551" s="112"/>
      <c r="F551" s="202"/>
      <c r="G551" s="112"/>
      <c r="H551" s="112"/>
      <c r="I551" s="112"/>
      <c r="J551" s="112"/>
      <c r="K551" s="112"/>
      <c r="L551" s="203"/>
      <c r="M551" s="112"/>
      <c r="N551" s="194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205"/>
      <c r="AA551" s="112"/>
      <c r="AB551" s="112"/>
      <c r="AC551" s="112"/>
      <c r="AD551" s="112"/>
      <c r="AE551" s="112"/>
      <c r="AG551" s="112"/>
      <c r="AH551" s="112"/>
      <c r="AI551" s="112"/>
    </row>
    <row r="552" spans="1:35" s="79" customFormat="1" ht="15" hidden="1" x14ac:dyDescent="0.2">
      <c r="A552" s="112" t="s">
        <v>390</v>
      </c>
      <c r="B552" s="197"/>
      <c r="C552" s="112"/>
      <c r="D552" s="112"/>
      <c r="E552" s="112"/>
      <c r="F552" s="202"/>
      <c r="G552" s="112"/>
      <c r="H552" s="112"/>
      <c r="I552" s="112"/>
      <c r="J552" s="112"/>
      <c r="K552" s="112"/>
      <c r="L552" s="203"/>
      <c r="M552" s="112"/>
      <c r="N552" s="194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205"/>
      <c r="AA552" s="112"/>
      <c r="AB552" s="112"/>
      <c r="AC552" s="112"/>
      <c r="AD552" s="112"/>
      <c r="AE552" s="112"/>
      <c r="AG552" s="112"/>
      <c r="AH552" s="112"/>
      <c r="AI552" s="112"/>
    </row>
    <row r="553" spans="1:35" s="79" customFormat="1" ht="15" hidden="1" x14ac:dyDescent="0.2">
      <c r="A553" s="112" t="s">
        <v>391</v>
      </c>
      <c r="B553" s="197"/>
      <c r="C553" s="112"/>
      <c r="D553" s="112"/>
      <c r="E553" s="112"/>
      <c r="F553" s="202"/>
      <c r="G553" s="112"/>
      <c r="H553" s="112"/>
      <c r="I553" s="112"/>
      <c r="J553" s="112"/>
      <c r="K553" s="112"/>
      <c r="L553" s="203"/>
      <c r="M553" s="112"/>
      <c r="N553" s="194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205"/>
      <c r="AA553" s="112"/>
      <c r="AB553" s="112"/>
      <c r="AC553" s="112"/>
      <c r="AD553" s="112"/>
      <c r="AE553" s="112"/>
      <c r="AG553" s="112"/>
      <c r="AH553" s="112"/>
      <c r="AI553" s="112"/>
    </row>
    <row r="554" spans="1:35" s="79" customFormat="1" ht="15" hidden="1" x14ac:dyDescent="0.2">
      <c r="A554" s="112" t="s">
        <v>392</v>
      </c>
      <c r="B554" s="197"/>
      <c r="C554" s="112"/>
      <c r="D554" s="112"/>
      <c r="E554" s="112"/>
      <c r="F554" s="202"/>
      <c r="G554" s="112"/>
      <c r="H554" s="112"/>
      <c r="I554" s="112"/>
      <c r="J554" s="112"/>
      <c r="K554" s="112"/>
      <c r="L554" s="203"/>
      <c r="M554" s="112"/>
      <c r="N554" s="194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205"/>
      <c r="AA554" s="112"/>
      <c r="AB554" s="112"/>
      <c r="AC554" s="112"/>
      <c r="AD554" s="112"/>
      <c r="AE554" s="112"/>
      <c r="AG554" s="112"/>
      <c r="AH554" s="112"/>
      <c r="AI554" s="112"/>
    </row>
    <row r="555" spans="1:35" s="79" customFormat="1" ht="15" hidden="1" x14ac:dyDescent="0.2">
      <c r="A555" s="112" t="s">
        <v>393</v>
      </c>
      <c r="B555" s="197"/>
      <c r="C555" s="112"/>
      <c r="D555" s="112"/>
      <c r="E555" s="112"/>
      <c r="F555" s="202"/>
      <c r="G555" s="112"/>
      <c r="H555" s="112"/>
      <c r="I555" s="112"/>
      <c r="J555" s="112"/>
      <c r="K555" s="112"/>
      <c r="L555" s="203"/>
      <c r="M555" s="112"/>
      <c r="N555" s="194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205"/>
      <c r="AA555" s="112"/>
      <c r="AB555" s="112"/>
      <c r="AC555" s="112"/>
      <c r="AD555" s="112"/>
      <c r="AE555" s="112"/>
      <c r="AG555" s="112"/>
      <c r="AH555" s="112"/>
      <c r="AI555" s="112"/>
    </row>
    <row r="556" spans="1:35" s="79" customFormat="1" ht="15" hidden="1" x14ac:dyDescent="0.2">
      <c r="A556" s="112" t="s">
        <v>394</v>
      </c>
      <c r="B556" s="197"/>
      <c r="C556" s="112"/>
      <c r="D556" s="112"/>
      <c r="E556" s="112"/>
      <c r="F556" s="202"/>
      <c r="G556" s="112"/>
      <c r="H556" s="112"/>
      <c r="I556" s="112"/>
      <c r="J556" s="112"/>
      <c r="K556" s="112"/>
      <c r="L556" s="203"/>
      <c r="M556" s="112"/>
      <c r="N556" s="194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205"/>
      <c r="AA556" s="112"/>
      <c r="AB556" s="112"/>
      <c r="AC556" s="112"/>
      <c r="AD556" s="112"/>
      <c r="AE556" s="112"/>
      <c r="AG556" s="112"/>
      <c r="AH556" s="112"/>
      <c r="AI556" s="112"/>
    </row>
    <row r="557" spans="1:35" s="79" customFormat="1" ht="15" hidden="1" x14ac:dyDescent="0.2">
      <c r="A557" s="112" t="s">
        <v>395</v>
      </c>
      <c r="B557" s="197"/>
      <c r="C557" s="112"/>
      <c r="D557" s="112"/>
      <c r="E557" s="112"/>
      <c r="F557" s="202"/>
      <c r="G557" s="112"/>
      <c r="H557" s="112"/>
      <c r="I557" s="112"/>
      <c r="J557" s="112"/>
      <c r="K557" s="112"/>
      <c r="L557" s="203"/>
      <c r="M557" s="112"/>
      <c r="N557" s="194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205"/>
      <c r="AA557" s="112"/>
      <c r="AB557" s="112"/>
      <c r="AC557" s="112"/>
      <c r="AD557" s="112"/>
      <c r="AE557" s="112"/>
      <c r="AG557" s="112"/>
      <c r="AH557" s="112"/>
      <c r="AI557" s="112"/>
    </row>
    <row r="558" spans="1:35" s="79" customFormat="1" ht="15" hidden="1" x14ac:dyDescent="0.2">
      <c r="A558" s="112" t="s">
        <v>396</v>
      </c>
      <c r="B558" s="197"/>
      <c r="C558" s="112"/>
      <c r="D558" s="112"/>
      <c r="E558" s="112"/>
      <c r="F558" s="202"/>
      <c r="G558" s="112"/>
      <c r="H558" s="112"/>
      <c r="I558" s="112"/>
      <c r="J558" s="112"/>
      <c r="K558" s="112"/>
      <c r="L558" s="203"/>
      <c r="M558" s="112"/>
      <c r="N558" s="194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205"/>
      <c r="AA558" s="112"/>
      <c r="AB558" s="112"/>
      <c r="AC558" s="112"/>
      <c r="AD558" s="112"/>
      <c r="AE558" s="112"/>
      <c r="AG558" s="112"/>
      <c r="AH558" s="112"/>
      <c r="AI558" s="112"/>
    </row>
    <row r="559" spans="1:35" s="79" customFormat="1" ht="15" hidden="1" x14ac:dyDescent="0.2">
      <c r="A559" s="112" t="s">
        <v>397</v>
      </c>
      <c r="B559" s="197"/>
      <c r="C559" s="112"/>
      <c r="D559" s="112"/>
      <c r="E559" s="112"/>
      <c r="F559" s="202"/>
      <c r="G559" s="112"/>
      <c r="H559" s="112"/>
      <c r="I559" s="112"/>
      <c r="J559" s="112"/>
      <c r="K559" s="112"/>
      <c r="L559" s="203"/>
      <c r="M559" s="112"/>
      <c r="N559" s="194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205"/>
      <c r="AA559" s="112"/>
      <c r="AB559" s="112"/>
      <c r="AC559" s="112"/>
      <c r="AD559" s="112"/>
      <c r="AE559" s="112"/>
      <c r="AG559" s="112"/>
      <c r="AH559" s="112"/>
      <c r="AI559" s="112"/>
    </row>
    <row r="560" spans="1:35" s="79" customFormat="1" ht="15" hidden="1" x14ac:dyDescent="0.2">
      <c r="A560" s="112" t="s">
        <v>398</v>
      </c>
      <c r="B560" s="197"/>
      <c r="C560" s="112"/>
      <c r="D560" s="112"/>
      <c r="E560" s="112"/>
      <c r="F560" s="202"/>
      <c r="G560" s="112"/>
      <c r="H560" s="112"/>
      <c r="I560" s="112"/>
      <c r="J560" s="112"/>
      <c r="K560" s="112"/>
      <c r="L560" s="203"/>
      <c r="M560" s="112"/>
      <c r="N560" s="194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205"/>
      <c r="AA560" s="112"/>
      <c r="AB560" s="112"/>
      <c r="AC560" s="112"/>
      <c r="AD560" s="112"/>
      <c r="AE560" s="112"/>
      <c r="AG560" s="112"/>
      <c r="AH560" s="112"/>
      <c r="AI560" s="112"/>
    </row>
    <row r="561" spans="1:35" s="79" customFormat="1" ht="15" hidden="1" x14ac:dyDescent="0.2">
      <c r="A561" s="112" t="s">
        <v>399</v>
      </c>
      <c r="B561" s="197"/>
      <c r="C561" s="112"/>
      <c r="D561" s="112"/>
      <c r="E561" s="112"/>
      <c r="F561" s="202"/>
      <c r="G561" s="112"/>
      <c r="H561" s="112"/>
      <c r="I561" s="112"/>
      <c r="J561" s="112"/>
      <c r="K561" s="112"/>
      <c r="L561" s="203"/>
      <c r="M561" s="112"/>
      <c r="N561" s="194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205"/>
      <c r="AA561" s="112"/>
      <c r="AB561" s="112"/>
      <c r="AC561" s="112"/>
      <c r="AD561" s="112"/>
      <c r="AE561" s="112"/>
      <c r="AG561" s="112"/>
      <c r="AH561" s="112"/>
      <c r="AI561" s="112"/>
    </row>
    <row r="562" spans="1:35" s="79" customFormat="1" ht="15" hidden="1" x14ac:dyDescent="0.2">
      <c r="A562" s="112" t="s">
        <v>400</v>
      </c>
      <c r="B562" s="197"/>
      <c r="C562" s="112"/>
      <c r="D562" s="112"/>
      <c r="E562" s="112"/>
      <c r="F562" s="202"/>
      <c r="G562" s="112"/>
      <c r="H562" s="112"/>
      <c r="I562" s="112"/>
      <c r="J562" s="112"/>
      <c r="K562" s="112"/>
      <c r="L562" s="203"/>
      <c r="M562" s="112"/>
      <c r="N562" s="194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205"/>
      <c r="AA562" s="112"/>
      <c r="AB562" s="112"/>
      <c r="AC562" s="112"/>
      <c r="AD562" s="112"/>
      <c r="AE562" s="112"/>
      <c r="AG562" s="112"/>
      <c r="AH562" s="112"/>
      <c r="AI562" s="112"/>
    </row>
    <row r="563" spans="1:35" s="79" customFormat="1" ht="15" hidden="1" x14ac:dyDescent="0.2">
      <c r="A563" s="112" t="s">
        <v>401</v>
      </c>
      <c r="B563" s="197"/>
      <c r="C563" s="112"/>
      <c r="D563" s="112"/>
      <c r="E563" s="112"/>
      <c r="F563" s="202"/>
      <c r="G563" s="112"/>
      <c r="H563" s="112"/>
      <c r="I563" s="112"/>
      <c r="J563" s="112"/>
      <c r="K563" s="112"/>
      <c r="L563" s="203"/>
      <c r="M563" s="112"/>
      <c r="N563" s="194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205"/>
      <c r="AA563" s="112"/>
      <c r="AB563" s="112"/>
      <c r="AC563" s="112"/>
      <c r="AD563" s="112"/>
      <c r="AE563" s="112"/>
      <c r="AG563" s="112"/>
      <c r="AH563" s="112"/>
      <c r="AI563" s="112"/>
    </row>
    <row r="564" spans="1:35" s="79" customFormat="1" ht="15" hidden="1" x14ac:dyDescent="0.2">
      <c r="A564" s="112" t="s">
        <v>402</v>
      </c>
      <c r="B564" s="197"/>
      <c r="C564" s="112"/>
      <c r="D564" s="112"/>
      <c r="E564" s="112"/>
      <c r="F564" s="202"/>
      <c r="G564" s="112"/>
      <c r="H564" s="112"/>
      <c r="I564" s="112"/>
      <c r="J564" s="112"/>
      <c r="K564" s="112"/>
      <c r="L564" s="203"/>
      <c r="M564" s="112"/>
      <c r="N564" s="194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205"/>
      <c r="AA564" s="112"/>
      <c r="AB564" s="112"/>
      <c r="AC564" s="112"/>
      <c r="AD564" s="112"/>
      <c r="AE564" s="112"/>
    </row>
    <row r="565" spans="1:35" ht="300" hidden="1" x14ac:dyDescent="0.2">
      <c r="A565" s="197" t="s">
        <v>403</v>
      </c>
      <c r="C565" s="197"/>
      <c r="D565" s="197"/>
      <c r="E565" s="197"/>
      <c r="F565" s="197"/>
      <c r="G565" s="197"/>
      <c r="H565" s="197"/>
      <c r="I565" s="197"/>
      <c r="J565" s="197"/>
      <c r="K565" s="197"/>
      <c r="L565" s="198"/>
      <c r="M565" s="197"/>
      <c r="N565" s="199"/>
      <c r="O565" s="200"/>
      <c r="P565" s="200"/>
      <c r="AF565" s="79"/>
    </row>
    <row r="566" spans="1:35" ht="15" hidden="1" x14ac:dyDescent="0.2">
      <c r="A566" s="112" t="s">
        <v>404</v>
      </c>
      <c r="AF566" s="79"/>
    </row>
    <row r="567" spans="1:35" ht="15" hidden="1" x14ac:dyDescent="0.2">
      <c r="A567" s="112" t="s">
        <v>405</v>
      </c>
      <c r="AF567" s="79"/>
    </row>
    <row r="568" spans="1:35" ht="15" hidden="1" x14ac:dyDescent="0.2">
      <c r="A568" s="112" t="s">
        <v>406</v>
      </c>
      <c r="AF568" s="79"/>
    </row>
    <row r="569" spans="1:35" ht="15" hidden="1" x14ac:dyDescent="0.2">
      <c r="A569" s="112" t="s">
        <v>407</v>
      </c>
      <c r="AF569" s="79"/>
    </row>
    <row r="570" spans="1:35" ht="15" hidden="1" x14ac:dyDescent="0.2">
      <c r="A570" s="112" t="s">
        <v>408</v>
      </c>
      <c r="AF570" s="79"/>
    </row>
    <row r="571" spans="1:35" ht="15" hidden="1" x14ac:dyDescent="0.2">
      <c r="A571" s="112" t="s">
        <v>409</v>
      </c>
      <c r="AF571" s="79"/>
    </row>
    <row r="572" spans="1:35" ht="15" hidden="1" x14ac:dyDescent="0.2">
      <c r="A572" s="112" t="s">
        <v>410</v>
      </c>
      <c r="AF572" s="79"/>
    </row>
    <row r="573" spans="1:35" ht="15" hidden="1" x14ac:dyDescent="0.2">
      <c r="A573" s="112" t="s">
        <v>411</v>
      </c>
      <c r="AF573" s="79"/>
    </row>
    <row r="574" spans="1:35" ht="15" hidden="1" x14ac:dyDescent="0.2">
      <c r="A574" s="112" t="s">
        <v>412</v>
      </c>
      <c r="AF574" s="79"/>
    </row>
    <row r="575" spans="1:35" s="79" customFormat="1" ht="15" hidden="1" x14ac:dyDescent="0.2">
      <c r="A575" s="112" t="s">
        <v>413</v>
      </c>
      <c r="B575" s="197"/>
      <c r="C575" s="112"/>
      <c r="D575" s="112"/>
      <c r="E575" s="112"/>
      <c r="F575" s="202"/>
      <c r="G575" s="112"/>
      <c r="H575" s="112"/>
      <c r="I575" s="112"/>
      <c r="J575" s="112"/>
      <c r="K575" s="112"/>
      <c r="L575" s="203"/>
      <c r="M575" s="112"/>
      <c r="N575" s="194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205"/>
      <c r="AA575" s="112"/>
      <c r="AB575" s="112"/>
      <c r="AC575" s="112"/>
      <c r="AD575" s="112"/>
      <c r="AE575" s="112"/>
      <c r="AG575" s="112"/>
      <c r="AH575" s="112"/>
      <c r="AI575" s="112"/>
    </row>
    <row r="576" spans="1:35" s="79" customFormat="1" ht="15" hidden="1" x14ac:dyDescent="0.2">
      <c r="A576" s="112" t="s">
        <v>414</v>
      </c>
      <c r="B576" s="197"/>
      <c r="C576" s="112"/>
      <c r="D576" s="112"/>
      <c r="E576" s="112"/>
      <c r="F576" s="202"/>
      <c r="G576" s="112"/>
      <c r="H576" s="112"/>
      <c r="I576" s="112"/>
      <c r="J576" s="112"/>
      <c r="K576" s="112"/>
      <c r="L576" s="203"/>
      <c r="M576" s="112"/>
      <c r="N576" s="194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205"/>
      <c r="AA576" s="112"/>
      <c r="AB576" s="112"/>
      <c r="AC576" s="112"/>
      <c r="AD576" s="112"/>
      <c r="AE576" s="112"/>
      <c r="AG576" s="112"/>
      <c r="AH576" s="112"/>
      <c r="AI576" s="112"/>
    </row>
    <row r="577" spans="1:32" ht="15" hidden="1" x14ac:dyDescent="0.2">
      <c r="A577" s="112" t="s">
        <v>415</v>
      </c>
      <c r="AF577" s="79"/>
    </row>
    <row r="578" spans="1:32" ht="15" hidden="1" x14ac:dyDescent="0.2">
      <c r="A578" s="112" t="s">
        <v>416</v>
      </c>
      <c r="AF578" s="79"/>
    </row>
    <row r="579" spans="1:32" ht="15" hidden="1" x14ac:dyDescent="0.2">
      <c r="A579" s="112" t="s">
        <v>417</v>
      </c>
      <c r="AF579" s="79"/>
    </row>
    <row r="580" spans="1:32" ht="15" hidden="1" x14ac:dyDescent="0.2">
      <c r="A580" s="112" t="s">
        <v>418</v>
      </c>
      <c r="AF580" s="79"/>
    </row>
    <row r="581" spans="1:32" ht="15" hidden="1" x14ac:dyDescent="0.2">
      <c r="A581" s="112" t="s">
        <v>419</v>
      </c>
      <c r="AF581" s="79"/>
    </row>
    <row r="582" spans="1:32" ht="15" hidden="1" x14ac:dyDescent="0.2">
      <c r="A582" s="112" t="s">
        <v>420</v>
      </c>
      <c r="AF582" s="79"/>
    </row>
    <row r="583" spans="1:32" ht="15" hidden="1" x14ac:dyDescent="0.2">
      <c r="A583" s="112" t="s">
        <v>421</v>
      </c>
      <c r="AF583" s="79"/>
    </row>
    <row r="584" spans="1:32" ht="15" hidden="1" x14ac:dyDescent="0.2">
      <c r="A584" s="112" t="s">
        <v>422</v>
      </c>
      <c r="AF584" s="79"/>
    </row>
    <row r="585" spans="1:32" ht="15" hidden="1" x14ac:dyDescent="0.2">
      <c r="A585" s="112" t="s">
        <v>423</v>
      </c>
      <c r="AF585" s="79"/>
    </row>
    <row r="586" spans="1:32" ht="15" hidden="1" x14ac:dyDescent="0.2">
      <c r="A586" s="112" t="s">
        <v>424</v>
      </c>
      <c r="AF586" s="79"/>
    </row>
    <row r="587" spans="1:32" ht="15" hidden="1" x14ac:dyDescent="0.2">
      <c r="A587" s="112" t="s">
        <v>425</v>
      </c>
      <c r="B587" s="112"/>
      <c r="F587" s="112"/>
      <c r="AF587" s="79"/>
    </row>
    <row r="588" spans="1:32" ht="15" hidden="1" x14ac:dyDescent="0.2">
      <c r="A588" s="112" t="s">
        <v>426</v>
      </c>
      <c r="B588" s="112"/>
      <c r="F588" s="112"/>
      <c r="AF588" s="79"/>
    </row>
    <row r="589" spans="1:32" ht="15" hidden="1" x14ac:dyDescent="0.2">
      <c r="A589" s="112" t="s">
        <v>427</v>
      </c>
      <c r="B589" s="112"/>
      <c r="F589" s="112"/>
      <c r="AF589" s="79"/>
    </row>
    <row r="590" spans="1:32" ht="15" hidden="1" x14ac:dyDescent="0.2">
      <c r="A590" s="112" t="s">
        <v>428</v>
      </c>
      <c r="B590" s="112"/>
      <c r="F590" s="112"/>
      <c r="AF590" s="79"/>
    </row>
    <row r="591" spans="1:32" ht="15" hidden="1" x14ac:dyDescent="0.2">
      <c r="A591" s="112" t="s">
        <v>429</v>
      </c>
      <c r="B591" s="112"/>
      <c r="F591" s="112"/>
      <c r="AF591" s="79"/>
    </row>
    <row r="592" spans="1:32" ht="15" hidden="1" x14ac:dyDescent="0.2">
      <c r="A592" s="112" t="s">
        <v>430</v>
      </c>
      <c r="B592" s="112"/>
      <c r="F592" s="112"/>
      <c r="AF592" s="79"/>
    </row>
    <row r="593" spans="1:32" ht="15" hidden="1" x14ac:dyDescent="0.2">
      <c r="A593" s="112" t="s">
        <v>431</v>
      </c>
      <c r="AF593" s="79"/>
    </row>
    <row r="594" spans="1:32" ht="15" hidden="1" x14ac:dyDescent="0.2">
      <c r="A594" s="112" t="s">
        <v>432</v>
      </c>
      <c r="AF594" s="79"/>
    </row>
    <row r="595" spans="1:32" ht="15" hidden="1" x14ac:dyDescent="0.2">
      <c r="A595" s="112" t="s">
        <v>433</v>
      </c>
      <c r="AF595" s="79"/>
    </row>
    <row r="596" spans="1:32" ht="15" hidden="1" x14ac:dyDescent="0.2">
      <c r="A596" s="112" t="s">
        <v>434</v>
      </c>
      <c r="B596" s="112"/>
      <c r="F596" s="112"/>
      <c r="AF596" s="79"/>
    </row>
    <row r="597" spans="1:32" ht="15" hidden="1" x14ac:dyDescent="0.2">
      <c r="A597" s="112" t="s">
        <v>435</v>
      </c>
      <c r="B597" s="112"/>
      <c r="F597" s="112"/>
      <c r="AF597" s="79"/>
    </row>
    <row r="598" spans="1:32" ht="15" hidden="1" x14ac:dyDescent="0.2">
      <c r="A598" s="112" t="s">
        <v>436</v>
      </c>
      <c r="AF598" s="79"/>
    </row>
    <row r="599" spans="1:32" ht="15" hidden="1" x14ac:dyDescent="0.2">
      <c r="A599" s="112" t="s">
        <v>437</v>
      </c>
      <c r="AF599" s="79"/>
    </row>
    <row r="600" spans="1:32" ht="15" hidden="1" x14ac:dyDescent="0.2">
      <c r="A600" s="112" t="s">
        <v>438</v>
      </c>
      <c r="AF600" s="79"/>
    </row>
    <row r="601" spans="1:32" ht="15" hidden="1" x14ac:dyDescent="0.2">
      <c r="A601" s="112" t="s">
        <v>439</v>
      </c>
      <c r="AF601" s="79"/>
    </row>
    <row r="602" spans="1:32" ht="15" hidden="1" x14ac:dyDescent="0.2">
      <c r="A602" s="112" t="s">
        <v>440</v>
      </c>
      <c r="AF602" s="79"/>
    </row>
    <row r="603" spans="1:32" ht="15" hidden="1" x14ac:dyDescent="0.2">
      <c r="A603" s="112" t="s">
        <v>441</v>
      </c>
      <c r="AF603" s="79"/>
    </row>
    <row r="604" spans="1:32" ht="15" hidden="1" x14ac:dyDescent="0.2">
      <c r="A604" s="112" t="s">
        <v>442</v>
      </c>
      <c r="AF604" s="79"/>
    </row>
    <row r="605" spans="1:32" ht="15" hidden="1" x14ac:dyDescent="0.2">
      <c r="A605" s="112" t="s">
        <v>443</v>
      </c>
      <c r="AF605" s="79"/>
    </row>
    <row r="606" spans="1:32" ht="15" hidden="1" x14ac:dyDescent="0.2">
      <c r="A606" s="112" t="s">
        <v>444</v>
      </c>
      <c r="AF606" s="79"/>
    </row>
    <row r="607" spans="1:32" ht="15" hidden="1" x14ac:dyDescent="0.2">
      <c r="A607" s="112" t="s">
        <v>445</v>
      </c>
      <c r="AF607" s="79"/>
    </row>
    <row r="608" spans="1:32" ht="15" hidden="1" x14ac:dyDescent="0.2">
      <c r="A608" s="112" t="s">
        <v>446</v>
      </c>
      <c r="AF608" s="79"/>
    </row>
    <row r="609" spans="1:32" ht="15" hidden="1" x14ac:dyDescent="0.2">
      <c r="A609" s="112" t="s">
        <v>447</v>
      </c>
      <c r="AF609" s="79"/>
    </row>
    <row r="610" spans="1:32" ht="15" hidden="1" x14ac:dyDescent="0.2">
      <c r="A610" s="112" t="s">
        <v>448</v>
      </c>
      <c r="AF610" s="79"/>
    </row>
    <row r="611" spans="1:32" ht="15" hidden="1" x14ac:dyDescent="0.2">
      <c r="A611" s="112" t="s">
        <v>449</v>
      </c>
      <c r="AF611" s="79"/>
    </row>
    <row r="612" spans="1:32" ht="15" hidden="1" x14ac:dyDescent="0.2">
      <c r="A612" s="112" t="s">
        <v>450</v>
      </c>
      <c r="AF612" s="79"/>
    </row>
    <row r="613" spans="1:32" ht="15" hidden="1" x14ac:dyDescent="0.2">
      <c r="A613" s="112" t="s">
        <v>451</v>
      </c>
      <c r="AF613" s="79"/>
    </row>
    <row r="614" spans="1:32" ht="15" hidden="1" x14ac:dyDescent="0.2">
      <c r="A614" s="112" t="s">
        <v>452</v>
      </c>
      <c r="AF614" s="79"/>
    </row>
    <row r="615" spans="1:32" ht="15" hidden="1" x14ac:dyDescent="0.2">
      <c r="A615" s="112" t="s">
        <v>453</v>
      </c>
      <c r="C615" s="197"/>
      <c r="D615" s="197"/>
      <c r="AF615" s="79"/>
    </row>
    <row r="616" spans="1:32" ht="15" hidden="1" x14ac:dyDescent="0.2">
      <c r="A616" s="210" t="s">
        <v>454</v>
      </c>
      <c r="B616" s="211"/>
      <c r="C616" s="211"/>
      <c r="D616" s="211"/>
      <c r="E616" s="211"/>
      <c r="F616" s="211"/>
      <c r="G616" s="211"/>
      <c r="H616" s="211"/>
      <c r="I616" s="211"/>
      <c r="J616" s="211"/>
      <c r="K616" s="211"/>
      <c r="L616" s="212"/>
      <c r="M616" s="211"/>
      <c r="N616" s="213"/>
      <c r="O616" s="211"/>
      <c r="P616" s="211"/>
      <c r="Q616" s="211"/>
      <c r="AF616" s="79"/>
    </row>
    <row r="617" spans="1:32" ht="15" hidden="1" x14ac:dyDescent="0.2">
      <c r="A617" s="210" t="s">
        <v>455</v>
      </c>
      <c r="B617" s="211"/>
      <c r="C617" s="211"/>
      <c r="D617" s="211"/>
      <c r="E617" s="211"/>
      <c r="F617" s="211"/>
      <c r="G617" s="211"/>
      <c r="H617" s="211"/>
      <c r="I617" s="211"/>
      <c r="J617" s="211"/>
      <c r="K617" s="211"/>
      <c r="L617" s="212"/>
      <c r="M617" s="211"/>
      <c r="N617" s="213"/>
      <c r="O617" s="211"/>
      <c r="AF617" s="79"/>
    </row>
    <row r="618" spans="1:32" ht="15" hidden="1" x14ac:dyDescent="0.2">
      <c r="A618" s="112" t="s">
        <v>456</v>
      </c>
      <c r="B618" s="112"/>
      <c r="F618" s="112"/>
      <c r="N618" s="214"/>
      <c r="Z618" s="112"/>
      <c r="AF618" s="112"/>
    </row>
    <row r="619" spans="1:32" ht="15" hidden="1" x14ac:dyDescent="0.2">
      <c r="A619" s="112" t="s">
        <v>457</v>
      </c>
      <c r="B619" s="112"/>
      <c r="F619" s="112"/>
      <c r="N619" s="214"/>
      <c r="Z619" s="112"/>
      <c r="AF619" s="112"/>
    </row>
    <row r="620" spans="1:32" ht="15" hidden="1" x14ac:dyDescent="0.2">
      <c r="A620" s="112" t="s">
        <v>458</v>
      </c>
      <c r="AF620" s="79"/>
    </row>
    <row r="621" spans="1:32" ht="15" hidden="1" x14ac:dyDescent="0.2">
      <c r="A621" s="112" t="s">
        <v>459</v>
      </c>
      <c r="AF621" s="79"/>
    </row>
    <row r="622" spans="1:32" ht="15" hidden="1" x14ac:dyDescent="0.2">
      <c r="A622" s="112" t="s">
        <v>460</v>
      </c>
      <c r="AF622" s="79"/>
    </row>
    <row r="623" spans="1:32" ht="15" hidden="1" x14ac:dyDescent="0.2">
      <c r="A623" s="112" t="s">
        <v>461</v>
      </c>
      <c r="AF623" s="79"/>
    </row>
    <row r="624" spans="1:32" ht="15" hidden="1" x14ac:dyDescent="0.2">
      <c r="A624" s="112" t="s">
        <v>462</v>
      </c>
      <c r="AF624" s="79"/>
    </row>
    <row r="625" spans="1:32" ht="15" hidden="1" x14ac:dyDescent="0.2">
      <c r="A625" s="112" t="s">
        <v>463</v>
      </c>
      <c r="B625" s="112"/>
      <c r="F625" s="112"/>
      <c r="AF625" s="79"/>
    </row>
    <row r="626" spans="1:32" ht="15" hidden="1" x14ac:dyDescent="0.2">
      <c r="A626" s="112" t="s">
        <v>464</v>
      </c>
      <c r="B626" s="112"/>
      <c r="F626" s="112"/>
      <c r="AF626" s="79"/>
    </row>
    <row r="627" spans="1:32" ht="15" hidden="1" x14ac:dyDescent="0.2">
      <c r="A627" s="112" t="s">
        <v>465</v>
      </c>
      <c r="B627" s="112"/>
      <c r="F627" s="112"/>
      <c r="AF627" s="79"/>
    </row>
    <row r="628" spans="1:32" ht="15" hidden="1" x14ac:dyDescent="0.2">
      <c r="A628" s="112" t="s">
        <v>466</v>
      </c>
      <c r="AF628" s="79"/>
    </row>
    <row r="629" spans="1:32" ht="15" hidden="1" x14ac:dyDescent="0.2">
      <c r="A629" s="112" t="s">
        <v>467</v>
      </c>
      <c r="AF629" s="79"/>
    </row>
    <row r="630" spans="1:32" ht="15" hidden="1" x14ac:dyDescent="0.2">
      <c r="A630" s="112" t="s">
        <v>468</v>
      </c>
      <c r="AF630" s="79"/>
    </row>
    <row r="631" spans="1:32" ht="15" hidden="1" x14ac:dyDescent="0.2">
      <c r="A631" s="112" t="s">
        <v>469</v>
      </c>
      <c r="K631" s="41"/>
      <c r="AF631" s="79"/>
    </row>
    <row r="632" spans="1:32" ht="15" hidden="1" x14ac:dyDescent="0.2">
      <c r="A632" s="215" t="s">
        <v>470</v>
      </c>
      <c r="K632" s="41"/>
      <c r="AF632" s="79"/>
    </row>
    <row r="633" spans="1:32" ht="15" hidden="1" x14ac:dyDescent="0.2">
      <c r="A633" s="215" t="s">
        <v>471</v>
      </c>
      <c r="K633" s="41"/>
      <c r="AF633" s="79"/>
    </row>
    <row r="634" spans="1:32" ht="15" hidden="1" x14ac:dyDescent="0.2">
      <c r="A634" s="215" t="s">
        <v>472</v>
      </c>
      <c r="K634" s="41"/>
      <c r="AF634" s="79"/>
    </row>
    <row r="635" spans="1:32" ht="15" hidden="1" x14ac:dyDescent="0.2">
      <c r="K635" s="76"/>
      <c r="AF635" s="79"/>
    </row>
    <row r="636" spans="1:32" ht="15" hidden="1" x14ac:dyDescent="0.2">
      <c r="AF636" s="79"/>
    </row>
    <row r="637" spans="1:32" ht="45" customHeight="1" x14ac:dyDescent="0.2">
      <c r="AF637" s="226">
        <v>149</v>
      </c>
    </row>
  </sheetData>
  <sheetProtection sort="0" autoFilter="0" pivotTables="0"/>
  <autoFilter ref="A1:AF497">
    <filterColumn colId="30">
      <filters>
        <filter val="30"/>
        <filter val="исправный"/>
        <filter val="Категория"/>
      </filters>
    </filterColumn>
  </autoFilter>
  <mergeCells count="17">
    <mergeCell ref="P2:P5"/>
    <mergeCell ref="C2:C5"/>
    <mergeCell ref="X2:X5"/>
    <mergeCell ref="G2:G5"/>
    <mergeCell ref="K2:K5"/>
    <mergeCell ref="L2:L5"/>
    <mergeCell ref="M2:M5"/>
    <mergeCell ref="N2:N5"/>
    <mergeCell ref="O2:O5"/>
    <mergeCell ref="R2:W4"/>
    <mergeCell ref="AE2:AE5"/>
    <mergeCell ref="Y2:Y5"/>
    <mergeCell ref="Z2:Z5"/>
    <mergeCell ref="AA2:AA5"/>
    <mergeCell ref="AB2:AB5"/>
    <mergeCell ref="AC2:AC5"/>
    <mergeCell ref="AD2:AD5"/>
  </mergeCells>
  <pageMargins left="0.7" right="0.7" top="0.75" bottom="0.75" header="0.3" footer="0.3"/>
  <pageSetup paperSize="8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tabSelected="1" topLeftCell="A187" zoomScaleNormal="100" zoomScaleSheetLayoutView="100" workbookViewId="0">
      <selection activeCell="F199" sqref="F199"/>
    </sheetView>
  </sheetViews>
  <sheetFormatPr defaultRowHeight="14.25" x14ac:dyDescent="0.2"/>
  <cols>
    <col min="1" max="1" width="9.140625" style="245"/>
    <col min="2" max="2" width="32" style="245" customWidth="1"/>
    <col min="3" max="3" width="9.140625" style="272"/>
    <col min="4" max="4" width="23.28515625" style="273" customWidth="1"/>
    <col min="5" max="5" width="18.85546875" style="245" customWidth="1"/>
    <col min="6" max="16384" width="9.140625" style="245"/>
  </cols>
  <sheetData>
    <row r="1" spans="1:5" ht="12.75" x14ac:dyDescent="0.2">
      <c r="D1" s="325" t="s">
        <v>495</v>
      </c>
      <c r="E1" s="325"/>
    </row>
    <row r="2" spans="1:5" ht="12.75" x14ac:dyDescent="0.2">
      <c r="D2" s="289" t="s">
        <v>498</v>
      </c>
    </row>
    <row r="3" spans="1:5" ht="12.75" x14ac:dyDescent="0.2">
      <c r="D3" s="289" t="s">
        <v>496</v>
      </c>
    </row>
    <row r="4" spans="1:5" ht="12.75" x14ac:dyDescent="0.2">
      <c r="D4" s="289" t="s">
        <v>497</v>
      </c>
    </row>
    <row r="5" spans="1:5" ht="12.75" x14ac:dyDescent="0.2">
      <c r="D5" s="289"/>
    </row>
    <row r="6" spans="1:5" ht="51" customHeight="1" x14ac:dyDescent="0.2">
      <c r="A6" s="327" t="s">
        <v>493</v>
      </c>
      <c r="B6" s="327"/>
      <c r="C6" s="327"/>
      <c r="D6" s="327"/>
      <c r="E6" s="327"/>
    </row>
    <row r="8" spans="1:5" ht="47.25" x14ac:dyDescent="0.2">
      <c r="A8" s="274" t="s">
        <v>1</v>
      </c>
      <c r="B8" s="280" t="s">
        <v>2</v>
      </c>
      <c r="C8" s="275" t="s">
        <v>4</v>
      </c>
      <c r="D8" s="246" t="s">
        <v>476</v>
      </c>
      <c r="E8" s="247" t="s">
        <v>475</v>
      </c>
    </row>
    <row r="9" spans="1:5" ht="12.75" x14ac:dyDescent="0.2">
      <c r="A9" s="248">
        <v>1</v>
      </c>
      <c r="B9" s="249">
        <v>2</v>
      </c>
      <c r="C9" s="248">
        <v>3</v>
      </c>
      <c r="D9" s="278">
        <v>4</v>
      </c>
      <c r="E9" s="279">
        <v>5</v>
      </c>
    </row>
    <row r="10" spans="1:5" ht="15" x14ac:dyDescent="0.2">
      <c r="A10" s="250">
        <v>1</v>
      </c>
      <c r="B10" s="251" t="s">
        <v>34</v>
      </c>
      <c r="C10" s="250">
        <v>11</v>
      </c>
      <c r="D10" s="252" t="s">
        <v>478</v>
      </c>
      <c r="E10" s="323">
        <v>43024</v>
      </c>
    </row>
    <row r="11" spans="1:5" ht="20.25" customHeight="1" x14ac:dyDescent="0.2">
      <c r="A11" s="319">
        <v>2</v>
      </c>
      <c r="B11" s="251" t="s">
        <v>34</v>
      </c>
      <c r="C11" s="253" t="s">
        <v>56</v>
      </c>
      <c r="D11" s="324" t="s">
        <v>478</v>
      </c>
      <c r="E11" s="326"/>
    </row>
    <row r="12" spans="1:5" ht="20.25" customHeight="1" x14ac:dyDescent="0.2">
      <c r="A12" s="320"/>
      <c r="B12" s="251" t="s">
        <v>34</v>
      </c>
      <c r="C12" s="253" t="s">
        <v>64</v>
      </c>
      <c r="D12" s="324"/>
      <c r="E12" s="326"/>
    </row>
    <row r="13" spans="1:5" ht="20.25" customHeight="1" x14ac:dyDescent="0.2">
      <c r="A13" s="321"/>
      <c r="B13" s="251" t="s">
        <v>34</v>
      </c>
      <c r="C13" s="253" t="s">
        <v>65</v>
      </c>
      <c r="D13" s="324"/>
      <c r="E13" s="326"/>
    </row>
    <row r="14" spans="1:5" ht="15" x14ac:dyDescent="0.2">
      <c r="A14" s="250">
        <v>3</v>
      </c>
      <c r="B14" s="251" t="s">
        <v>34</v>
      </c>
      <c r="C14" s="253" t="s">
        <v>66</v>
      </c>
      <c r="D14" s="252" t="s">
        <v>478</v>
      </c>
      <c r="E14" s="326"/>
    </row>
    <row r="15" spans="1:5" ht="15" x14ac:dyDescent="0.2">
      <c r="A15" s="277">
        <v>4</v>
      </c>
      <c r="B15" s="251" t="s">
        <v>34</v>
      </c>
      <c r="C15" s="250">
        <v>56</v>
      </c>
      <c r="D15" s="252" t="s">
        <v>478</v>
      </c>
      <c r="E15" s="326"/>
    </row>
    <row r="16" spans="1:5" ht="15" x14ac:dyDescent="0.2">
      <c r="A16" s="277">
        <v>5</v>
      </c>
      <c r="B16" s="251" t="s">
        <v>499</v>
      </c>
      <c r="C16" s="250" t="s">
        <v>86</v>
      </c>
      <c r="D16" s="252" t="s">
        <v>478</v>
      </c>
      <c r="E16" s="326"/>
    </row>
    <row r="17" spans="1:5" ht="15" x14ac:dyDescent="0.2">
      <c r="A17" s="277">
        <v>6</v>
      </c>
      <c r="B17" s="251" t="s">
        <v>87</v>
      </c>
      <c r="C17" s="250">
        <v>84</v>
      </c>
      <c r="D17" s="252" t="s">
        <v>478</v>
      </c>
      <c r="E17" s="326"/>
    </row>
    <row r="18" spans="1:5" ht="15" x14ac:dyDescent="0.2">
      <c r="A18" s="277">
        <v>7</v>
      </c>
      <c r="B18" s="251" t="s">
        <v>34</v>
      </c>
      <c r="C18" s="253" t="s">
        <v>88</v>
      </c>
      <c r="D18" s="252" t="s">
        <v>478</v>
      </c>
      <c r="E18" s="326"/>
    </row>
    <row r="19" spans="1:5" ht="15" x14ac:dyDescent="0.2">
      <c r="A19" s="277">
        <v>8</v>
      </c>
      <c r="B19" s="251" t="s">
        <v>499</v>
      </c>
      <c r="C19" s="253" t="s">
        <v>94</v>
      </c>
      <c r="D19" s="252" t="s">
        <v>478</v>
      </c>
      <c r="E19" s="326"/>
    </row>
    <row r="20" spans="1:5" ht="15" x14ac:dyDescent="0.2">
      <c r="A20" s="277">
        <v>9</v>
      </c>
      <c r="B20" s="251" t="s">
        <v>112</v>
      </c>
      <c r="C20" s="250" t="s">
        <v>114</v>
      </c>
      <c r="D20" s="252" t="s">
        <v>478</v>
      </c>
      <c r="E20" s="326"/>
    </row>
    <row r="21" spans="1:5" ht="15" x14ac:dyDescent="0.2">
      <c r="A21" s="277">
        <v>10</v>
      </c>
      <c r="B21" s="251" t="s">
        <v>112</v>
      </c>
      <c r="C21" s="250" t="s">
        <v>117</v>
      </c>
      <c r="D21" s="252" t="s">
        <v>478</v>
      </c>
      <c r="E21" s="326"/>
    </row>
    <row r="22" spans="1:5" ht="15" x14ac:dyDescent="0.2">
      <c r="A22" s="277">
        <v>11</v>
      </c>
      <c r="B22" s="251" t="s">
        <v>112</v>
      </c>
      <c r="C22" s="250" t="s">
        <v>120</v>
      </c>
      <c r="D22" s="252" t="s">
        <v>478</v>
      </c>
      <c r="E22" s="326"/>
    </row>
    <row r="23" spans="1:5" ht="15" x14ac:dyDescent="0.2">
      <c r="A23" s="277">
        <v>12</v>
      </c>
      <c r="B23" s="251" t="s">
        <v>112</v>
      </c>
      <c r="C23" s="250">
        <v>23</v>
      </c>
      <c r="D23" s="252" t="s">
        <v>478</v>
      </c>
      <c r="E23" s="326"/>
    </row>
    <row r="24" spans="1:5" ht="15" x14ac:dyDescent="0.2">
      <c r="A24" s="277">
        <v>13</v>
      </c>
      <c r="B24" s="251" t="s">
        <v>112</v>
      </c>
      <c r="C24" s="250">
        <v>25</v>
      </c>
      <c r="D24" s="252" t="s">
        <v>478</v>
      </c>
      <c r="E24" s="326"/>
    </row>
    <row r="25" spans="1:5" ht="15" x14ac:dyDescent="0.2">
      <c r="A25" s="277">
        <v>14</v>
      </c>
      <c r="B25" s="251" t="s">
        <v>112</v>
      </c>
      <c r="C25" s="250">
        <v>29</v>
      </c>
      <c r="D25" s="252" t="s">
        <v>478</v>
      </c>
      <c r="E25" s="326"/>
    </row>
    <row r="26" spans="1:5" ht="15" x14ac:dyDescent="0.2">
      <c r="A26" s="277">
        <v>15</v>
      </c>
      <c r="B26" s="251" t="s">
        <v>112</v>
      </c>
      <c r="C26" s="250" t="s">
        <v>127</v>
      </c>
      <c r="D26" s="252" t="s">
        <v>478</v>
      </c>
      <c r="E26" s="326"/>
    </row>
    <row r="27" spans="1:5" ht="15" x14ac:dyDescent="0.2">
      <c r="A27" s="277">
        <v>16</v>
      </c>
      <c r="B27" s="251" t="s">
        <v>112</v>
      </c>
      <c r="C27" s="250">
        <v>31</v>
      </c>
      <c r="D27" s="252" t="s">
        <v>478</v>
      </c>
      <c r="E27" s="326"/>
    </row>
    <row r="28" spans="1:5" ht="15" x14ac:dyDescent="0.2">
      <c r="A28" s="250">
        <v>17</v>
      </c>
      <c r="B28" s="251" t="s">
        <v>112</v>
      </c>
      <c r="C28" s="250">
        <v>33</v>
      </c>
      <c r="D28" s="252" t="s">
        <v>478</v>
      </c>
      <c r="E28" s="326"/>
    </row>
    <row r="29" spans="1:5" ht="15" x14ac:dyDescent="0.2">
      <c r="A29" s="250">
        <v>18</v>
      </c>
      <c r="B29" s="251" t="s">
        <v>112</v>
      </c>
      <c r="C29" s="250">
        <v>39</v>
      </c>
      <c r="D29" s="252" t="s">
        <v>478</v>
      </c>
      <c r="E29" s="326"/>
    </row>
    <row r="30" spans="1:5" ht="15" x14ac:dyDescent="0.2">
      <c r="A30" s="328">
        <v>19</v>
      </c>
      <c r="B30" s="251" t="s">
        <v>112</v>
      </c>
      <c r="C30" s="250" t="s">
        <v>130</v>
      </c>
      <c r="D30" s="324" t="s">
        <v>478</v>
      </c>
      <c r="E30" s="326"/>
    </row>
    <row r="31" spans="1:5" ht="15" x14ac:dyDescent="0.2">
      <c r="A31" s="328"/>
      <c r="B31" s="251" t="s">
        <v>112</v>
      </c>
      <c r="C31" s="250" t="s">
        <v>134</v>
      </c>
      <c r="D31" s="324"/>
      <c r="E31" s="326"/>
    </row>
    <row r="32" spans="1:5" ht="15" x14ac:dyDescent="0.2">
      <c r="A32" s="328"/>
      <c r="B32" s="251" t="s">
        <v>112</v>
      </c>
      <c r="C32" s="250" t="s">
        <v>135</v>
      </c>
      <c r="D32" s="324"/>
      <c r="E32" s="326"/>
    </row>
    <row r="33" spans="1:5" ht="15" x14ac:dyDescent="0.2">
      <c r="A33" s="250">
        <v>20</v>
      </c>
      <c r="B33" s="251" t="s">
        <v>112</v>
      </c>
      <c r="C33" s="250">
        <v>28</v>
      </c>
      <c r="D33" s="252" t="s">
        <v>478</v>
      </c>
      <c r="E33" s="326"/>
    </row>
    <row r="34" spans="1:5" ht="15" x14ac:dyDescent="0.2">
      <c r="A34" s="319">
        <v>21</v>
      </c>
      <c r="B34" s="251" t="s">
        <v>145</v>
      </c>
      <c r="C34" s="250">
        <v>5</v>
      </c>
      <c r="D34" s="324" t="s">
        <v>478</v>
      </c>
      <c r="E34" s="326"/>
    </row>
    <row r="35" spans="1:5" ht="15" x14ac:dyDescent="0.2">
      <c r="A35" s="321"/>
      <c r="B35" s="251" t="s">
        <v>145</v>
      </c>
      <c r="C35" s="250">
        <v>6</v>
      </c>
      <c r="D35" s="324"/>
      <c r="E35" s="326"/>
    </row>
    <row r="36" spans="1:5" ht="15" x14ac:dyDescent="0.2">
      <c r="A36" s="250">
        <v>22</v>
      </c>
      <c r="B36" s="251" t="s">
        <v>145</v>
      </c>
      <c r="C36" s="250">
        <v>11</v>
      </c>
      <c r="D36" s="252" t="s">
        <v>478</v>
      </c>
      <c r="E36" s="326"/>
    </row>
    <row r="37" spans="1:5" ht="15" x14ac:dyDescent="0.2">
      <c r="A37" s="277">
        <v>23</v>
      </c>
      <c r="B37" s="251" t="s">
        <v>145</v>
      </c>
      <c r="C37" s="253" t="s">
        <v>149</v>
      </c>
      <c r="D37" s="252" t="s">
        <v>478</v>
      </c>
      <c r="E37" s="326"/>
    </row>
    <row r="38" spans="1:5" ht="15" x14ac:dyDescent="0.2">
      <c r="A38" s="277">
        <v>24</v>
      </c>
      <c r="B38" s="251" t="s">
        <v>156</v>
      </c>
      <c r="C38" s="250">
        <v>35</v>
      </c>
      <c r="D38" s="252" t="s">
        <v>478</v>
      </c>
      <c r="E38" s="326"/>
    </row>
    <row r="39" spans="1:5" ht="15" x14ac:dyDescent="0.2">
      <c r="A39" s="277">
        <v>25</v>
      </c>
      <c r="B39" s="251" t="s">
        <v>156</v>
      </c>
      <c r="C39" s="250">
        <v>37</v>
      </c>
      <c r="D39" s="252" t="s">
        <v>478</v>
      </c>
      <c r="E39" s="326"/>
    </row>
    <row r="40" spans="1:5" ht="15" x14ac:dyDescent="0.2">
      <c r="A40" s="277">
        <v>26</v>
      </c>
      <c r="B40" s="251" t="s">
        <v>163</v>
      </c>
      <c r="C40" s="250">
        <v>1</v>
      </c>
      <c r="D40" s="252" t="s">
        <v>478</v>
      </c>
      <c r="E40" s="326"/>
    </row>
    <row r="41" spans="1:5" ht="15" x14ac:dyDescent="0.2">
      <c r="A41" s="277">
        <v>27</v>
      </c>
      <c r="B41" s="255" t="s">
        <v>477</v>
      </c>
      <c r="C41" s="250">
        <v>18</v>
      </c>
      <c r="D41" s="252" t="s">
        <v>478</v>
      </c>
      <c r="E41" s="326"/>
    </row>
    <row r="42" spans="1:5" ht="15" x14ac:dyDescent="0.2">
      <c r="A42" s="277">
        <v>28</v>
      </c>
      <c r="B42" s="251" t="s">
        <v>177</v>
      </c>
      <c r="C42" s="250">
        <v>1</v>
      </c>
      <c r="D42" s="252" t="s">
        <v>478</v>
      </c>
      <c r="E42" s="326"/>
    </row>
    <row r="43" spans="1:5" ht="15" x14ac:dyDescent="0.2">
      <c r="A43" s="277">
        <v>29</v>
      </c>
      <c r="B43" s="251" t="s">
        <v>177</v>
      </c>
      <c r="C43" s="250">
        <v>2</v>
      </c>
      <c r="D43" s="252" t="s">
        <v>478</v>
      </c>
      <c r="E43" s="326"/>
    </row>
    <row r="44" spans="1:5" ht="15" x14ac:dyDescent="0.2">
      <c r="A44" s="277">
        <v>30</v>
      </c>
      <c r="B44" s="251" t="s">
        <v>177</v>
      </c>
      <c r="C44" s="250">
        <v>3</v>
      </c>
      <c r="D44" s="252" t="s">
        <v>478</v>
      </c>
      <c r="E44" s="326"/>
    </row>
    <row r="45" spans="1:5" ht="15" x14ac:dyDescent="0.2">
      <c r="A45" s="250">
        <v>31</v>
      </c>
      <c r="B45" s="251" t="s">
        <v>177</v>
      </c>
      <c r="C45" s="250">
        <v>4</v>
      </c>
      <c r="D45" s="252" t="s">
        <v>478</v>
      </c>
      <c r="E45" s="326"/>
    </row>
    <row r="46" spans="1:5" ht="15" x14ac:dyDescent="0.2">
      <c r="A46" s="250">
        <v>32</v>
      </c>
      <c r="B46" s="251" t="s">
        <v>177</v>
      </c>
      <c r="C46" s="250">
        <v>5</v>
      </c>
      <c r="D46" s="252" t="s">
        <v>478</v>
      </c>
      <c r="E46" s="326"/>
    </row>
    <row r="47" spans="1:5" ht="15" x14ac:dyDescent="0.2">
      <c r="A47" s="319">
        <v>33</v>
      </c>
      <c r="B47" s="251" t="s">
        <v>177</v>
      </c>
      <c r="C47" s="250">
        <v>6</v>
      </c>
      <c r="D47" s="324" t="s">
        <v>478</v>
      </c>
      <c r="E47" s="326"/>
    </row>
    <row r="48" spans="1:5" ht="15" x14ac:dyDescent="0.2">
      <c r="A48" s="321"/>
      <c r="B48" s="251" t="s">
        <v>177</v>
      </c>
      <c r="C48" s="250">
        <v>7</v>
      </c>
      <c r="D48" s="324"/>
      <c r="E48" s="326"/>
    </row>
    <row r="49" spans="1:5" ht="15" x14ac:dyDescent="0.2">
      <c r="A49" s="250">
        <v>34</v>
      </c>
      <c r="B49" s="251" t="s">
        <v>177</v>
      </c>
      <c r="C49" s="250">
        <v>8</v>
      </c>
      <c r="D49" s="252" t="s">
        <v>478</v>
      </c>
      <c r="E49" s="326"/>
    </row>
    <row r="50" spans="1:5" ht="15" x14ac:dyDescent="0.2">
      <c r="A50" s="277">
        <v>35</v>
      </c>
      <c r="B50" s="251" t="s">
        <v>177</v>
      </c>
      <c r="C50" s="250">
        <v>10</v>
      </c>
      <c r="D50" s="252" t="s">
        <v>478</v>
      </c>
      <c r="E50" s="326"/>
    </row>
    <row r="51" spans="1:5" ht="15" x14ac:dyDescent="0.2">
      <c r="A51" s="277">
        <v>36</v>
      </c>
      <c r="B51" s="251" t="s">
        <v>177</v>
      </c>
      <c r="C51" s="250">
        <v>11</v>
      </c>
      <c r="D51" s="252" t="s">
        <v>478</v>
      </c>
      <c r="E51" s="326"/>
    </row>
    <row r="52" spans="1:5" ht="15" x14ac:dyDescent="0.2">
      <c r="A52" s="277">
        <v>37</v>
      </c>
      <c r="B52" s="251" t="s">
        <v>186</v>
      </c>
      <c r="C52" s="250">
        <v>31</v>
      </c>
      <c r="D52" s="252" t="s">
        <v>478</v>
      </c>
      <c r="E52" s="326"/>
    </row>
    <row r="53" spans="1:5" ht="15" x14ac:dyDescent="0.2">
      <c r="A53" s="277">
        <v>38</v>
      </c>
      <c r="B53" s="251" t="s">
        <v>186</v>
      </c>
      <c r="C53" s="253" t="s">
        <v>194</v>
      </c>
      <c r="D53" s="252" t="s">
        <v>478</v>
      </c>
      <c r="E53" s="323">
        <v>43025</v>
      </c>
    </row>
    <row r="54" spans="1:5" ht="15" x14ac:dyDescent="0.2">
      <c r="A54" s="277">
        <v>39</v>
      </c>
      <c r="B54" s="251" t="s">
        <v>186</v>
      </c>
      <c r="C54" s="250">
        <v>47</v>
      </c>
      <c r="D54" s="252" t="s">
        <v>478</v>
      </c>
      <c r="E54" s="326"/>
    </row>
    <row r="55" spans="1:5" ht="15" x14ac:dyDescent="0.2">
      <c r="A55" s="277">
        <v>40</v>
      </c>
      <c r="B55" s="251" t="s">
        <v>186</v>
      </c>
      <c r="C55" s="250">
        <v>50</v>
      </c>
      <c r="D55" s="252" t="s">
        <v>478</v>
      </c>
      <c r="E55" s="326"/>
    </row>
    <row r="56" spans="1:5" ht="15" x14ac:dyDescent="0.2">
      <c r="A56" s="277">
        <v>41</v>
      </c>
      <c r="B56" s="251" t="s">
        <v>186</v>
      </c>
      <c r="C56" s="250">
        <v>51</v>
      </c>
      <c r="D56" s="252" t="s">
        <v>478</v>
      </c>
      <c r="E56" s="326"/>
    </row>
    <row r="57" spans="1:5" ht="15" x14ac:dyDescent="0.2">
      <c r="A57" s="277">
        <v>42</v>
      </c>
      <c r="B57" s="251" t="s">
        <v>186</v>
      </c>
      <c r="C57" s="250">
        <v>54</v>
      </c>
      <c r="D57" s="252" t="s">
        <v>478</v>
      </c>
      <c r="E57" s="326"/>
    </row>
    <row r="58" spans="1:5" ht="15" x14ac:dyDescent="0.2">
      <c r="A58" s="277">
        <v>43</v>
      </c>
      <c r="B58" s="251" t="s">
        <v>186</v>
      </c>
      <c r="C58" s="250">
        <v>56</v>
      </c>
      <c r="D58" s="252" t="s">
        <v>478</v>
      </c>
      <c r="E58" s="326"/>
    </row>
    <row r="59" spans="1:5" ht="15" x14ac:dyDescent="0.2">
      <c r="A59" s="277">
        <v>44</v>
      </c>
      <c r="B59" s="251" t="s">
        <v>186</v>
      </c>
      <c r="C59" s="250">
        <v>64</v>
      </c>
      <c r="D59" s="252" t="s">
        <v>478</v>
      </c>
      <c r="E59" s="326"/>
    </row>
    <row r="60" spans="1:5" ht="15" x14ac:dyDescent="0.2">
      <c r="A60" s="277">
        <v>45</v>
      </c>
      <c r="B60" s="251" t="s">
        <v>186</v>
      </c>
      <c r="C60" s="250">
        <v>6</v>
      </c>
      <c r="D60" s="252" t="s">
        <v>478</v>
      </c>
      <c r="E60" s="326"/>
    </row>
    <row r="61" spans="1:5" ht="15" x14ac:dyDescent="0.2">
      <c r="A61" s="277">
        <v>46</v>
      </c>
      <c r="B61" s="251" t="s">
        <v>186</v>
      </c>
      <c r="C61" s="250">
        <v>65</v>
      </c>
      <c r="D61" s="252" t="s">
        <v>478</v>
      </c>
      <c r="E61" s="326"/>
    </row>
    <row r="62" spans="1:5" ht="15" x14ac:dyDescent="0.2">
      <c r="A62" s="277">
        <v>47</v>
      </c>
      <c r="B62" s="251" t="s">
        <v>208</v>
      </c>
      <c r="C62" s="250">
        <v>2</v>
      </c>
      <c r="D62" s="252" t="s">
        <v>478</v>
      </c>
      <c r="E62" s="326"/>
    </row>
    <row r="63" spans="1:5" ht="15" x14ac:dyDescent="0.2">
      <c r="A63" s="277">
        <v>48</v>
      </c>
      <c r="B63" s="251" t="s">
        <v>209</v>
      </c>
      <c r="C63" s="250">
        <v>42</v>
      </c>
      <c r="D63" s="252" t="s">
        <v>478</v>
      </c>
      <c r="E63" s="326"/>
    </row>
    <row r="64" spans="1:5" ht="15" x14ac:dyDescent="0.2">
      <c r="A64" s="277">
        <v>49</v>
      </c>
      <c r="B64" s="257" t="s">
        <v>209</v>
      </c>
      <c r="C64" s="256">
        <v>45</v>
      </c>
      <c r="D64" s="252" t="s">
        <v>478</v>
      </c>
      <c r="E64" s="326"/>
    </row>
    <row r="65" spans="1:5" ht="15" x14ac:dyDescent="0.2">
      <c r="A65" s="277">
        <v>50</v>
      </c>
      <c r="B65" s="251" t="s">
        <v>209</v>
      </c>
      <c r="C65" s="250">
        <v>46</v>
      </c>
      <c r="D65" s="252" t="s">
        <v>478</v>
      </c>
      <c r="E65" s="326"/>
    </row>
    <row r="66" spans="1:5" ht="15" x14ac:dyDescent="0.2">
      <c r="A66" s="277">
        <v>51</v>
      </c>
      <c r="B66" s="251" t="s">
        <v>209</v>
      </c>
      <c r="C66" s="250">
        <v>49</v>
      </c>
      <c r="D66" s="252" t="s">
        <v>478</v>
      </c>
      <c r="E66" s="326"/>
    </row>
    <row r="67" spans="1:5" ht="15" x14ac:dyDescent="0.2">
      <c r="A67" s="277">
        <v>52</v>
      </c>
      <c r="B67" s="251" t="s">
        <v>221</v>
      </c>
      <c r="C67" s="250">
        <v>3</v>
      </c>
      <c r="D67" s="252" t="s">
        <v>478</v>
      </c>
      <c r="E67" s="326"/>
    </row>
    <row r="68" spans="1:5" ht="15" x14ac:dyDescent="0.2">
      <c r="A68" s="277">
        <v>53</v>
      </c>
      <c r="B68" s="251" t="s">
        <v>221</v>
      </c>
      <c r="C68" s="250">
        <v>4</v>
      </c>
      <c r="D68" s="252" t="s">
        <v>478</v>
      </c>
      <c r="E68" s="326"/>
    </row>
    <row r="69" spans="1:5" ht="15" x14ac:dyDescent="0.2">
      <c r="A69" s="277">
        <v>54</v>
      </c>
      <c r="B69" s="251" t="s">
        <v>221</v>
      </c>
      <c r="C69" s="250">
        <v>6</v>
      </c>
      <c r="D69" s="252" t="s">
        <v>478</v>
      </c>
      <c r="E69" s="326"/>
    </row>
    <row r="70" spans="1:5" ht="15" x14ac:dyDescent="0.2">
      <c r="A70" s="277">
        <v>55</v>
      </c>
      <c r="B70" s="251" t="s">
        <v>227</v>
      </c>
      <c r="C70" s="250">
        <v>9</v>
      </c>
      <c r="D70" s="252" t="s">
        <v>478</v>
      </c>
      <c r="E70" s="326"/>
    </row>
    <row r="71" spans="1:5" ht="15" x14ac:dyDescent="0.2">
      <c r="A71" s="277">
        <v>56</v>
      </c>
      <c r="B71" s="251" t="s">
        <v>227</v>
      </c>
      <c r="C71" s="250">
        <v>22</v>
      </c>
      <c r="D71" s="252" t="s">
        <v>478</v>
      </c>
      <c r="E71" s="326"/>
    </row>
    <row r="72" spans="1:5" ht="15" x14ac:dyDescent="0.2">
      <c r="A72" s="277">
        <v>57</v>
      </c>
      <c r="B72" s="251" t="s">
        <v>227</v>
      </c>
      <c r="C72" s="250">
        <v>24</v>
      </c>
      <c r="D72" s="252" t="s">
        <v>478</v>
      </c>
      <c r="E72" s="326"/>
    </row>
    <row r="73" spans="1:5" ht="15" x14ac:dyDescent="0.2">
      <c r="A73" s="277">
        <v>58</v>
      </c>
      <c r="B73" s="251" t="s">
        <v>233</v>
      </c>
      <c r="C73" s="250">
        <v>26</v>
      </c>
      <c r="D73" s="252" t="s">
        <v>478</v>
      </c>
      <c r="E73" s="326"/>
    </row>
    <row r="74" spans="1:5" ht="15" x14ac:dyDescent="0.2">
      <c r="A74" s="277">
        <v>59</v>
      </c>
      <c r="B74" s="251" t="s">
        <v>234</v>
      </c>
      <c r="C74" s="250">
        <v>30</v>
      </c>
      <c r="D74" s="252" t="s">
        <v>478</v>
      </c>
      <c r="E74" s="326"/>
    </row>
    <row r="75" spans="1:5" ht="15" x14ac:dyDescent="0.2">
      <c r="A75" s="277">
        <v>60</v>
      </c>
      <c r="B75" s="251" t="s">
        <v>233</v>
      </c>
      <c r="C75" s="250">
        <v>32</v>
      </c>
      <c r="D75" s="252" t="s">
        <v>478</v>
      </c>
      <c r="E75" s="326"/>
    </row>
    <row r="76" spans="1:5" ht="15" x14ac:dyDescent="0.2">
      <c r="A76" s="277">
        <v>61</v>
      </c>
      <c r="B76" s="251" t="s">
        <v>233</v>
      </c>
      <c r="C76" s="250">
        <v>12</v>
      </c>
      <c r="D76" s="252" t="s">
        <v>478</v>
      </c>
      <c r="E76" s="326"/>
    </row>
    <row r="77" spans="1:5" ht="15" x14ac:dyDescent="0.2">
      <c r="A77" s="277">
        <v>62</v>
      </c>
      <c r="B77" s="251" t="s">
        <v>241</v>
      </c>
      <c r="C77" s="250">
        <v>1</v>
      </c>
      <c r="D77" s="252" t="s">
        <v>478</v>
      </c>
      <c r="E77" s="326"/>
    </row>
    <row r="78" spans="1:5" ht="15" x14ac:dyDescent="0.2">
      <c r="A78" s="277">
        <v>63</v>
      </c>
      <c r="B78" s="251" t="s">
        <v>241</v>
      </c>
      <c r="C78" s="250">
        <v>2</v>
      </c>
      <c r="D78" s="252" t="s">
        <v>478</v>
      </c>
      <c r="E78" s="326"/>
    </row>
    <row r="79" spans="1:5" ht="15" x14ac:dyDescent="0.2">
      <c r="A79" s="277">
        <v>64</v>
      </c>
      <c r="B79" s="251" t="s">
        <v>241</v>
      </c>
      <c r="C79" s="250">
        <v>3</v>
      </c>
      <c r="D79" s="252" t="s">
        <v>478</v>
      </c>
      <c r="E79" s="326"/>
    </row>
    <row r="80" spans="1:5" ht="15" x14ac:dyDescent="0.2">
      <c r="A80" s="277">
        <v>65</v>
      </c>
      <c r="B80" s="251" t="s">
        <v>241</v>
      </c>
      <c r="C80" s="250">
        <v>4</v>
      </c>
      <c r="D80" s="252" t="s">
        <v>478</v>
      </c>
      <c r="E80" s="326"/>
    </row>
    <row r="81" spans="1:5" ht="15" x14ac:dyDescent="0.2">
      <c r="A81" s="277">
        <v>66</v>
      </c>
      <c r="B81" s="251" t="s">
        <v>241</v>
      </c>
      <c r="C81" s="250">
        <v>5</v>
      </c>
      <c r="D81" s="252" t="s">
        <v>478</v>
      </c>
      <c r="E81" s="326"/>
    </row>
    <row r="82" spans="1:5" ht="15" x14ac:dyDescent="0.2">
      <c r="A82" s="277">
        <v>67</v>
      </c>
      <c r="B82" s="251" t="s">
        <v>241</v>
      </c>
      <c r="C82" s="250">
        <v>6</v>
      </c>
      <c r="D82" s="252" t="s">
        <v>478</v>
      </c>
      <c r="E82" s="326"/>
    </row>
    <row r="83" spans="1:5" ht="15" x14ac:dyDescent="0.2">
      <c r="A83" s="277">
        <v>68</v>
      </c>
      <c r="B83" s="251" t="s">
        <v>241</v>
      </c>
      <c r="C83" s="250">
        <v>7</v>
      </c>
      <c r="D83" s="252" t="s">
        <v>478</v>
      </c>
      <c r="E83" s="326"/>
    </row>
    <row r="84" spans="1:5" ht="15" x14ac:dyDescent="0.2">
      <c r="A84" s="277">
        <v>69</v>
      </c>
      <c r="B84" s="251" t="s">
        <v>246</v>
      </c>
      <c r="C84" s="250">
        <v>1</v>
      </c>
      <c r="D84" s="252" t="s">
        <v>478</v>
      </c>
      <c r="E84" s="326"/>
    </row>
    <row r="85" spans="1:5" ht="15" x14ac:dyDescent="0.2">
      <c r="A85" s="277">
        <v>70</v>
      </c>
      <c r="B85" s="251" t="s">
        <v>246</v>
      </c>
      <c r="C85" s="250">
        <v>2</v>
      </c>
      <c r="D85" s="252" t="s">
        <v>478</v>
      </c>
      <c r="E85" s="326"/>
    </row>
    <row r="86" spans="1:5" ht="15" x14ac:dyDescent="0.2">
      <c r="A86" s="277">
        <v>71</v>
      </c>
      <c r="B86" s="251" t="s">
        <v>246</v>
      </c>
      <c r="C86" s="250">
        <v>3</v>
      </c>
      <c r="D86" s="252" t="s">
        <v>478</v>
      </c>
      <c r="E86" s="326"/>
    </row>
    <row r="87" spans="1:5" ht="15" x14ac:dyDescent="0.2">
      <c r="A87" s="277">
        <v>72</v>
      </c>
      <c r="B87" s="251" t="s">
        <v>246</v>
      </c>
      <c r="C87" s="250">
        <v>4</v>
      </c>
      <c r="D87" s="252" t="s">
        <v>478</v>
      </c>
      <c r="E87" s="326"/>
    </row>
    <row r="88" spans="1:5" ht="15" x14ac:dyDescent="0.2">
      <c r="A88" s="277">
        <v>73</v>
      </c>
      <c r="B88" s="251" t="s">
        <v>246</v>
      </c>
      <c r="C88" s="250">
        <v>5</v>
      </c>
      <c r="D88" s="252" t="s">
        <v>478</v>
      </c>
      <c r="E88" s="326"/>
    </row>
    <row r="89" spans="1:5" ht="15" x14ac:dyDescent="0.2">
      <c r="A89" s="277">
        <v>74</v>
      </c>
      <c r="B89" s="251" t="s">
        <v>246</v>
      </c>
      <c r="C89" s="250">
        <v>6</v>
      </c>
      <c r="D89" s="252" t="s">
        <v>478</v>
      </c>
      <c r="E89" s="326"/>
    </row>
    <row r="90" spans="1:5" ht="15" x14ac:dyDescent="0.2">
      <c r="A90" s="277">
        <v>75</v>
      </c>
      <c r="B90" s="251" t="s">
        <v>246</v>
      </c>
      <c r="C90" s="250">
        <v>7</v>
      </c>
      <c r="D90" s="252" t="s">
        <v>478</v>
      </c>
      <c r="E90" s="326"/>
    </row>
    <row r="91" spans="1:5" ht="15" x14ac:dyDescent="0.2">
      <c r="A91" s="277">
        <v>76</v>
      </c>
      <c r="B91" s="251" t="s">
        <v>246</v>
      </c>
      <c r="C91" s="250">
        <v>8</v>
      </c>
      <c r="D91" s="252" t="s">
        <v>478</v>
      </c>
      <c r="E91" s="323">
        <v>43026</v>
      </c>
    </row>
    <row r="92" spans="1:5" ht="15" x14ac:dyDescent="0.2">
      <c r="A92" s="277">
        <v>77</v>
      </c>
      <c r="B92" s="251" t="s">
        <v>246</v>
      </c>
      <c r="C92" s="250">
        <v>9</v>
      </c>
      <c r="D92" s="252" t="s">
        <v>478</v>
      </c>
      <c r="E92" s="326"/>
    </row>
    <row r="93" spans="1:5" ht="15" x14ac:dyDescent="0.2">
      <c r="A93" s="277">
        <v>78</v>
      </c>
      <c r="B93" s="251" t="s">
        <v>246</v>
      </c>
      <c r="C93" s="250">
        <v>10</v>
      </c>
      <c r="D93" s="252" t="s">
        <v>478</v>
      </c>
      <c r="E93" s="326"/>
    </row>
    <row r="94" spans="1:5" ht="15" x14ac:dyDescent="0.2">
      <c r="A94" s="277">
        <v>79</v>
      </c>
      <c r="B94" s="251" t="s">
        <v>246</v>
      </c>
      <c r="C94" s="250">
        <v>11</v>
      </c>
      <c r="D94" s="252" t="s">
        <v>478</v>
      </c>
      <c r="E94" s="326"/>
    </row>
    <row r="95" spans="1:5" ht="15" x14ac:dyDescent="0.2">
      <c r="A95" s="277">
        <v>80</v>
      </c>
      <c r="B95" s="251" t="s">
        <v>246</v>
      </c>
      <c r="C95" s="250">
        <v>12</v>
      </c>
      <c r="D95" s="252" t="s">
        <v>478</v>
      </c>
      <c r="E95" s="326"/>
    </row>
    <row r="96" spans="1:5" ht="15" x14ac:dyDescent="0.2">
      <c r="A96" s="277">
        <v>81</v>
      </c>
      <c r="B96" s="251" t="s">
        <v>246</v>
      </c>
      <c r="C96" s="250">
        <v>13</v>
      </c>
      <c r="D96" s="252" t="s">
        <v>478</v>
      </c>
      <c r="E96" s="326"/>
    </row>
    <row r="97" spans="1:5" ht="15" x14ac:dyDescent="0.2">
      <c r="A97" s="277">
        <v>82</v>
      </c>
      <c r="B97" s="251" t="s">
        <v>246</v>
      </c>
      <c r="C97" s="250">
        <v>14</v>
      </c>
      <c r="D97" s="252" t="s">
        <v>478</v>
      </c>
      <c r="E97" s="326"/>
    </row>
    <row r="98" spans="1:5" ht="15" x14ac:dyDescent="0.2">
      <c r="A98" s="277">
        <v>83</v>
      </c>
      <c r="B98" s="251" t="s">
        <v>246</v>
      </c>
      <c r="C98" s="250">
        <v>16</v>
      </c>
      <c r="D98" s="252" t="s">
        <v>478</v>
      </c>
      <c r="E98" s="326"/>
    </row>
    <row r="99" spans="1:5" ht="15" x14ac:dyDescent="0.2">
      <c r="A99" s="250">
        <v>84</v>
      </c>
      <c r="B99" s="251" t="s">
        <v>246</v>
      </c>
      <c r="C99" s="250">
        <v>17</v>
      </c>
      <c r="D99" s="252" t="s">
        <v>478</v>
      </c>
      <c r="E99" s="326"/>
    </row>
    <row r="100" spans="1:5" ht="15" x14ac:dyDescent="0.2">
      <c r="A100" s="250">
        <v>85</v>
      </c>
      <c r="B100" s="251" t="s">
        <v>246</v>
      </c>
      <c r="C100" s="250">
        <v>18</v>
      </c>
      <c r="D100" s="252" t="s">
        <v>478</v>
      </c>
      <c r="E100" s="326"/>
    </row>
    <row r="101" spans="1:5" ht="15" x14ac:dyDescent="0.2">
      <c r="A101" s="250">
        <v>86</v>
      </c>
      <c r="B101" s="251" t="s">
        <v>246</v>
      </c>
      <c r="C101" s="250">
        <v>19</v>
      </c>
      <c r="D101" s="252" t="s">
        <v>478</v>
      </c>
      <c r="E101" s="326"/>
    </row>
    <row r="102" spans="1:5" ht="15" x14ac:dyDescent="0.2">
      <c r="A102" s="319">
        <v>87</v>
      </c>
      <c r="B102" s="251" t="s">
        <v>246</v>
      </c>
      <c r="C102" s="250">
        <v>15</v>
      </c>
      <c r="D102" s="324" t="s">
        <v>478</v>
      </c>
      <c r="E102" s="326"/>
    </row>
    <row r="103" spans="1:5" ht="15" x14ac:dyDescent="0.2">
      <c r="A103" s="320"/>
      <c r="B103" s="251" t="s">
        <v>246</v>
      </c>
      <c r="C103" s="250">
        <v>29</v>
      </c>
      <c r="D103" s="324"/>
      <c r="E103" s="326"/>
    </row>
    <row r="104" spans="1:5" ht="15" x14ac:dyDescent="0.2">
      <c r="A104" s="321"/>
      <c r="B104" s="251" t="s">
        <v>246</v>
      </c>
      <c r="C104" s="250">
        <v>30</v>
      </c>
      <c r="D104" s="324"/>
      <c r="E104" s="326"/>
    </row>
    <row r="105" spans="1:5" ht="15" x14ac:dyDescent="0.2">
      <c r="A105" s="250">
        <v>88</v>
      </c>
      <c r="B105" s="251" t="s">
        <v>246</v>
      </c>
      <c r="C105" s="253" t="s">
        <v>251</v>
      </c>
      <c r="D105" s="252" t="s">
        <v>478</v>
      </c>
      <c r="E105" s="326"/>
    </row>
    <row r="106" spans="1:5" ht="15" x14ac:dyDescent="0.2">
      <c r="A106" s="250">
        <v>89</v>
      </c>
      <c r="B106" s="251" t="s">
        <v>246</v>
      </c>
      <c r="C106" s="250">
        <v>25</v>
      </c>
      <c r="D106" s="252" t="s">
        <v>478</v>
      </c>
      <c r="E106" s="326"/>
    </row>
    <row r="107" spans="1:5" ht="15.75" x14ac:dyDescent="0.2">
      <c r="A107" s="329">
        <v>90</v>
      </c>
      <c r="B107" s="258" t="s">
        <v>256</v>
      </c>
      <c r="C107" s="259" t="s">
        <v>257</v>
      </c>
      <c r="D107" s="324" t="s">
        <v>478</v>
      </c>
      <c r="E107" s="326"/>
    </row>
    <row r="108" spans="1:5" ht="15.75" x14ac:dyDescent="0.2">
      <c r="A108" s="330"/>
      <c r="B108" s="258" t="s">
        <v>256</v>
      </c>
      <c r="C108" s="260" t="s">
        <v>261</v>
      </c>
      <c r="D108" s="324"/>
      <c r="E108" s="326"/>
    </row>
    <row r="109" spans="1:5" ht="15.75" x14ac:dyDescent="0.2">
      <c r="A109" s="329">
        <v>91</v>
      </c>
      <c r="B109" s="262" t="s">
        <v>256</v>
      </c>
      <c r="C109" s="261">
        <v>3</v>
      </c>
      <c r="D109" s="324" t="s">
        <v>478</v>
      </c>
      <c r="E109" s="326"/>
    </row>
    <row r="110" spans="1:5" ht="15.75" x14ac:dyDescent="0.2">
      <c r="A110" s="330"/>
      <c r="B110" s="262" t="s">
        <v>256</v>
      </c>
      <c r="C110" s="261">
        <v>4</v>
      </c>
      <c r="D110" s="324"/>
      <c r="E110" s="326"/>
    </row>
    <row r="111" spans="1:5" ht="15.75" x14ac:dyDescent="0.2">
      <c r="A111" s="329">
        <v>92</v>
      </c>
      <c r="B111" s="258" t="s">
        <v>256</v>
      </c>
      <c r="C111" s="260" t="s">
        <v>268</v>
      </c>
      <c r="D111" s="324" t="s">
        <v>478</v>
      </c>
      <c r="E111" s="326"/>
    </row>
    <row r="112" spans="1:5" ht="17.25" customHeight="1" x14ac:dyDescent="0.2">
      <c r="A112" s="330"/>
      <c r="B112" s="258" t="s">
        <v>256</v>
      </c>
      <c r="C112" s="260" t="s">
        <v>272</v>
      </c>
      <c r="D112" s="324"/>
      <c r="E112" s="326"/>
    </row>
    <row r="113" spans="1:5" ht="15" x14ac:dyDescent="0.2">
      <c r="A113" s="250">
        <v>93</v>
      </c>
      <c r="B113" s="251" t="s">
        <v>278</v>
      </c>
      <c r="C113" s="250">
        <v>1</v>
      </c>
      <c r="D113" s="252" t="s">
        <v>478</v>
      </c>
      <c r="E113" s="326"/>
    </row>
    <row r="114" spans="1:5" ht="15" x14ac:dyDescent="0.2">
      <c r="A114" s="277">
        <v>94</v>
      </c>
      <c r="B114" s="251" t="s">
        <v>278</v>
      </c>
      <c r="C114" s="250">
        <v>2</v>
      </c>
      <c r="D114" s="252" t="s">
        <v>478</v>
      </c>
      <c r="E114" s="326"/>
    </row>
    <row r="115" spans="1:5" ht="15" x14ac:dyDescent="0.2">
      <c r="A115" s="277">
        <v>95</v>
      </c>
      <c r="B115" s="251" t="s">
        <v>278</v>
      </c>
      <c r="C115" s="250">
        <v>3</v>
      </c>
      <c r="D115" s="252" t="s">
        <v>478</v>
      </c>
      <c r="E115" s="326"/>
    </row>
    <row r="116" spans="1:5" ht="15" x14ac:dyDescent="0.2">
      <c r="A116" s="277">
        <v>96</v>
      </c>
      <c r="B116" s="251" t="s">
        <v>278</v>
      </c>
      <c r="C116" s="250">
        <v>4</v>
      </c>
      <c r="D116" s="252" t="s">
        <v>478</v>
      </c>
      <c r="E116" s="326"/>
    </row>
    <row r="117" spans="1:5" ht="15" x14ac:dyDescent="0.2">
      <c r="A117" s="277">
        <v>97</v>
      </c>
      <c r="B117" s="251" t="s">
        <v>278</v>
      </c>
      <c r="C117" s="250">
        <v>5</v>
      </c>
      <c r="D117" s="252" t="s">
        <v>478</v>
      </c>
      <c r="E117" s="326"/>
    </row>
    <row r="118" spans="1:5" ht="15" x14ac:dyDescent="0.2">
      <c r="A118" s="277">
        <v>98</v>
      </c>
      <c r="B118" s="251" t="s">
        <v>278</v>
      </c>
      <c r="C118" s="250">
        <v>6</v>
      </c>
      <c r="D118" s="252" t="s">
        <v>478</v>
      </c>
      <c r="E118" s="326"/>
    </row>
    <row r="119" spans="1:5" ht="15" x14ac:dyDescent="0.2">
      <c r="A119" s="277">
        <v>99</v>
      </c>
      <c r="B119" s="251" t="s">
        <v>278</v>
      </c>
      <c r="C119" s="250">
        <v>7</v>
      </c>
      <c r="D119" s="252" t="s">
        <v>478</v>
      </c>
      <c r="E119" s="326"/>
    </row>
    <row r="120" spans="1:5" ht="15" x14ac:dyDescent="0.2">
      <c r="A120" s="277">
        <v>100</v>
      </c>
      <c r="B120" s="251" t="s">
        <v>278</v>
      </c>
      <c r="C120" s="250">
        <v>18</v>
      </c>
      <c r="D120" s="252" t="s">
        <v>478</v>
      </c>
      <c r="E120" s="326"/>
    </row>
    <row r="121" spans="1:5" ht="15" x14ac:dyDescent="0.2">
      <c r="A121" s="277">
        <v>101</v>
      </c>
      <c r="B121" s="251" t="s">
        <v>278</v>
      </c>
      <c r="C121" s="250">
        <v>32</v>
      </c>
      <c r="D121" s="252" t="s">
        <v>478</v>
      </c>
      <c r="E121" s="326"/>
    </row>
    <row r="122" spans="1:5" ht="15" x14ac:dyDescent="0.2">
      <c r="A122" s="277">
        <v>102</v>
      </c>
      <c r="B122" s="251" t="s">
        <v>278</v>
      </c>
      <c r="C122" s="250">
        <v>33</v>
      </c>
      <c r="D122" s="252" t="s">
        <v>478</v>
      </c>
      <c r="E122" s="326"/>
    </row>
    <row r="123" spans="1:5" ht="15" x14ac:dyDescent="0.2">
      <c r="A123" s="277">
        <v>103</v>
      </c>
      <c r="B123" s="251" t="s">
        <v>278</v>
      </c>
      <c r="C123" s="250">
        <v>37</v>
      </c>
      <c r="D123" s="252" t="s">
        <v>478</v>
      </c>
      <c r="E123" s="326"/>
    </row>
    <row r="124" spans="1:5" ht="15" x14ac:dyDescent="0.2">
      <c r="A124" s="277">
        <v>104</v>
      </c>
      <c r="B124" s="251" t="s">
        <v>278</v>
      </c>
      <c r="C124" s="250">
        <v>41</v>
      </c>
      <c r="D124" s="252" t="s">
        <v>478</v>
      </c>
      <c r="E124" s="326"/>
    </row>
    <row r="125" spans="1:5" ht="15" x14ac:dyDescent="0.2">
      <c r="A125" s="319">
        <v>105</v>
      </c>
      <c r="B125" s="251" t="s">
        <v>278</v>
      </c>
      <c r="C125" s="250">
        <v>104</v>
      </c>
      <c r="D125" s="331" t="s">
        <v>478</v>
      </c>
      <c r="E125" s="326"/>
    </row>
    <row r="126" spans="1:5" ht="15" x14ac:dyDescent="0.2">
      <c r="A126" s="320"/>
      <c r="B126" s="251" t="s">
        <v>278</v>
      </c>
      <c r="C126" s="250">
        <v>105</v>
      </c>
      <c r="D126" s="332"/>
      <c r="E126" s="326"/>
    </row>
    <row r="127" spans="1:5" ht="15" x14ac:dyDescent="0.2">
      <c r="A127" s="321"/>
      <c r="B127" s="251" t="s">
        <v>278</v>
      </c>
      <c r="C127" s="250">
        <v>106</v>
      </c>
      <c r="D127" s="333"/>
      <c r="E127" s="326"/>
    </row>
    <row r="128" spans="1:5" ht="15" x14ac:dyDescent="0.2">
      <c r="A128" s="250">
        <v>106</v>
      </c>
      <c r="B128" s="251" t="s">
        <v>278</v>
      </c>
      <c r="C128" s="250">
        <v>36</v>
      </c>
      <c r="D128" s="252" t="s">
        <v>478</v>
      </c>
      <c r="E128" s="326"/>
    </row>
    <row r="129" spans="1:5" ht="15" x14ac:dyDescent="0.2">
      <c r="A129" s="277">
        <v>107</v>
      </c>
      <c r="B129" s="251" t="s">
        <v>278</v>
      </c>
      <c r="C129" s="250">
        <v>38</v>
      </c>
      <c r="D129" s="252" t="s">
        <v>478</v>
      </c>
      <c r="E129" s="326"/>
    </row>
    <row r="130" spans="1:5" ht="15" x14ac:dyDescent="0.2">
      <c r="A130" s="277">
        <v>108</v>
      </c>
      <c r="B130" s="251" t="s">
        <v>294</v>
      </c>
      <c r="C130" s="250">
        <v>62</v>
      </c>
      <c r="D130" s="252" t="s">
        <v>478</v>
      </c>
      <c r="E130" s="326"/>
    </row>
    <row r="131" spans="1:5" ht="15" x14ac:dyDescent="0.2">
      <c r="A131" s="277">
        <v>109</v>
      </c>
      <c r="B131" s="251" t="s">
        <v>294</v>
      </c>
      <c r="C131" s="250">
        <v>71</v>
      </c>
      <c r="D131" s="252" t="s">
        <v>478</v>
      </c>
      <c r="E131" s="326"/>
    </row>
    <row r="132" spans="1:5" ht="15" x14ac:dyDescent="0.2">
      <c r="A132" s="277">
        <v>110</v>
      </c>
      <c r="B132" s="251" t="s">
        <v>294</v>
      </c>
      <c r="C132" s="250">
        <v>72</v>
      </c>
      <c r="D132" s="252" t="s">
        <v>478</v>
      </c>
      <c r="E132" s="326"/>
    </row>
    <row r="133" spans="1:5" ht="15" x14ac:dyDescent="0.2">
      <c r="A133" s="277">
        <v>111</v>
      </c>
      <c r="B133" s="251" t="s">
        <v>296</v>
      </c>
      <c r="C133" s="250">
        <v>76</v>
      </c>
      <c r="D133" s="252" t="s">
        <v>478</v>
      </c>
      <c r="E133" s="326"/>
    </row>
    <row r="134" spans="1:5" ht="15" x14ac:dyDescent="0.2">
      <c r="A134" s="277">
        <v>112</v>
      </c>
      <c r="B134" s="251" t="s">
        <v>294</v>
      </c>
      <c r="C134" s="250">
        <v>81</v>
      </c>
      <c r="D134" s="252" t="s">
        <v>478</v>
      </c>
      <c r="E134" s="326"/>
    </row>
    <row r="135" spans="1:5" ht="15" x14ac:dyDescent="0.2">
      <c r="A135" s="277">
        <v>113</v>
      </c>
      <c r="B135" s="251" t="s">
        <v>294</v>
      </c>
      <c r="C135" s="250">
        <v>83</v>
      </c>
      <c r="D135" s="252" t="s">
        <v>478</v>
      </c>
      <c r="E135" s="326"/>
    </row>
    <row r="136" spans="1:5" ht="15" x14ac:dyDescent="0.2">
      <c r="A136" s="277">
        <v>114</v>
      </c>
      <c r="B136" s="251" t="s">
        <v>294</v>
      </c>
      <c r="C136" s="250">
        <v>84</v>
      </c>
      <c r="D136" s="252" t="s">
        <v>478</v>
      </c>
      <c r="E136" s="323">
        <v>43027</v>
      </c>
    </row>
    <row r="137" spans="1:5" ht="15" x14ac:dyDescent="0.2">
      <c r="A137" s="277">
        <v>115</v>
      </c>
      <c r="B137" s="251" t="s">
        <v>294</v>
      </c>
      <c r="C137" s="250">
        <v>87</v>
      </c>
      <c r="D137" s="252" t="s">
        <v>478</v>
      </c>
      <c r="E137" s="323"/>
    </row>
    <row r="138" spans="1:5" ht="15" x14ac:dyDescent="0.2">
      <c r="A138" s="277">
        <v>116</v>
      </c>
      <c r="B138" s="251" t="s">
        <v>294</v>
      </c>
      <c r="C138" s="250">
        <v>88</v>
      </c>
      <c r="D138" s="252" t="s">
        <v>478</v>
      </c>
      <c r="E138" s="323"/>
    </row>
    <row r="139" spans="1:5" ht="15" x14ac:dyDescent="0.2">
      <c r="A139" s="277">
        <v>117</v>
      </c>
      <c r="B139" s="251" t="s">
        <v>294</v>
      </c>
      <c r="C139" s="250">
        <v>89</v>
      </c>
      <c r="D139" s="252" t="s">
        <v>478</v>
      </c>
      <c r="E139" s="323"/>
    </row>
    <row r="140" spans="1:5" ht="15" x14ac:dyDescent="0.2">
      <c r="A140" s="277">
        <v>118</v>
      </c>
      <c r="B140" s="263" t="s">
        <v>294</v>
      </c>
      <c r="C140" s="264">
        <v>90</v>
      </c>
      <c r="D140" s="252" t="s">
        <v>478</v>
      </c>
      <c r="E140" s="323"/>
    </row>
    <row r="141" spans="1:5" ht="15" x14ac:dyDescent="0.2">
      <c r="A141" s="277">
        <v>119</v>
      </c>
      <c r="B141" s="251" t="s">
        <v>294</v>
      </c>
      <c r="C141" s="250">
        <v>91</v>
      </c>
      <c r="D141" s="252" t="s">
        <v>478</v>
      </c>
      <c r="E141" s="323"/>
    </row>
    <row r="142" spans="1:5" ht="15" x14ac:dyDescent="0.2">
      <c r="A142" s="277">
        <v>120</v>
      </c>
      <c r="B142" s="251" t="s">
        <v>294</v>
      </c>
      <c r="C142" s="250">
        <v>92</v>
      </c>
      <c r="D142" s="252" t="s">
        <v>478</v>
      </c>
      <c r="E142" s="323"/>
    </row>
    <row r="143" spans="1:5" ht="15" x14ac:dyDescent="0.2">
      <c r="A143" s="250">
        <v>121</v>
      </c>
      <c r="B143" s="251" t="s">
        <v>294</v>
      </c>
      <c r="C143" s="276">
        <v>93</v>
      </c>
      <c r="D143" s="254" t="s">
        <v>478</v>
      </c>
      <c r="E143" s="323"/>
    </row>
    <row r="144" spans="1:5" ht="15" x14ac:dyDescent="0.2">
      <c r="A144" s="277">
        <v>122</v>
      </c>
      <c r="B144" s="251" t="s">
        <v>294</v>
      </c>
      <c r="C144" s="276">
        <v>94</v>
      </c>
      <c r="D144" s="254" t="s">
        <v>478</v>
      </c>
      <c r="E144" s="323"/>
    </row>
    <row r="145" spans="1:5" ht="15" x14ac:dyDescent="0.2">
      <c r="A145" s="277">
        <v>123</v>
      </c>
      <c r="B145" s="251" t="s">
        <v>294</v>
      </c>
      <c r="C145" s="276">
        <v>96</v>
      </c>
      <c r="D145" s="254" t="s">
        <v>478</v>
      </c>
      <c r="E145" s="323"/>
    </row>
    <row r="146" spans="1:5" ht="15" x14ac:dyDescent="0.2">
      <c r="A146" s="277">
        <v>124</v>
      </c>
      <c r="B146" s="251" t="s">
        <v>294</v>
      </c>
      <c r="C146" s="276">
        <v>101</v>
      </c>
      <c r="D146" s="254" t="s">
        <v>478</v>
      </c>
      <c r="E146" s="323"/>
    </row>
    <row r="147" spans="1:5" ht="15" x14ac:dyDescent="0.2">
      <c r="A147" s="277">
        <v>125</v>
      </c>
      <c r="B147" s="251" t="s">
        <v>306</v>
      </c>
      <c r="C147" s="276">
        <v>39</v>
      </c>
      <c r="D147" s="254" t="s">
        <v>478</v>
      </c>
      <c r="E147" s="323"/>
    </row>
    <row r="148" spans="1:5" ht="15" x14ac:dyDescent="0.2">
      <c r="A148" s="277">
        <v>126</v>
      </c>
      <c r="B148" s="251" t="s">
        <v>306</v>
      </c>
      <c r="C148" s="276">
        <v>40</v>
      </c>
      <c r="D148" s="254" t="s">
        <v>478</v>
      </c>
      <c r="E148" s="323"/>
    </row>
    <row r="149" spans="1:5" ht="15" x14ac:dyDescent="0.2">
      <c r="A149" s="277">
        <v>127</v>
      </c>
      <c r="B149" s="251" t="s">
        <v>306</v>
      </c>
      <c r="C149" s="276">
        <v>42</v>
      </c>
      <c r="D149" s="254" t="s">
        <v>478</v>
      </c>
      <c r="E149" s="323"/>
    </row>
    <row r="150" spans="1:5" ht="15" x14ac:dyDescent="0.2">
      <c r="A150" s="277">
        <v>128</v>
      </c>
      <c r="B150" s="251" t="s">
        <v>306</v>
      </c>
      <c r="C150" s="276">
        <v>43</v>
      </c>
      <c r="D150" s="254" t="s">
        <v>478</v>
      </c>
      <c r="E150" s="323"/>
    </row>
    <row r="151" spans="1:5" ht="15" x14ac:dyDescent="0.2">
      <c r="A151" s="277">
        <v>129</v>
      </c>
      <c r="B151" s="251" t="s">
        <v>306</v>
      </c>
      <c r="C151" s="276">
        <v>47</v>
      </c>
      <c r="D151" s="254" t="s">
        <v>478</v>
      </c>
      <c r="E151" s="323"/>
    </row>
    <row r="152" spans="1:5" ht="15" x14ac:dyDescent="0.2">
      <c r="A152" s="277">
        <v>130</v>
      </c>
      <c r="B152" s="251" t="s">
        <v>306</v>
      </c>
      <c r="C152" s="276">
        <v>48</v>
      </c>
      <c r="D152" s="254" t="s">
        <v>478</v>
      </c>
      <c r="E152" s="323"/>
    </row>
    <row r="153" spans="1:5" ht="15" x14ac:dyDescent="0.2">
      <c r="A153" s="277">
        <v>131</v>
      </c>
      <c r="B153" s="251" t="s">
        <v>306</v>
      </c>
      <c r="C153" s="276">
        <v>49</v>
      </c>
      <c r="D153" s="254" t="s">
        <v>478</v>
      </c>
      <c r="E153" s="323"/>
    </row>
    <row r="154" spans="1:5" ht="15" x14ac:dyDescent="0.2">
      <c r="A154" s="319">
        <v>132</v>
      </c>
      <c r="B154" s="251" t="s">
        <v>306</v>
      </c>
      <c r="C154" s="276">
        <v>51</v>
      </c>
      <c r="D154" s="324" t="s">
        <v>478</v>
      </c>
      <c r="E154" s="323"/>
    </row>
    <row r="155" spans="1:5" ht="15" x14ac:dyDescent="0.2">
      <c r="A155" s="321"/>
      <c r="B155" s="251" t="s">
        <v>306</v>
      </c>
      <c r="C155" s="276">
        <v>52</v>
      </c>
      <c r="D155" s="324"/>
      <c r="E155" s="323"/>
    </row>
    <row r="156" spans="1:5" ht="15" x14ac:dyDescent="0.2">
      <c r="A156" s="250">
        <v>133</v>
      </c>
      <c r="B156" s="251" t="s">
        <v>306</v>
      </c>
      <c r="C156" s="276">
        <v>53</v>
      </c>
      <c r="D156" s="254" t="s">
        <v>478</v>
      </c>
      <c r="E156" s="323"/>
    </row>
    <row r="157" spans="1:5" ht="15" x14ac:dyDescent="0.2">
      <c r="A157" s="277">
        <v>134</v>
      </c>
      <c r="B157" s="251" t="s">
        <v>306</v>
      </c>
      <c r="C157" s="276">
        <v>57</v>
      </c>
      <c r="D157" s="254" t="s">
        <v>478</v>
      </c>
      <c r="E157" s="323"/>
    </row>
    <row r="158" spans="1:5" ht="15" x14ac:dyDescent="0.2">
      <c r="A158" s="277">
        <v>135</v>
      </c>
      <c r="B158" s="251" t="s">
        <v>306</v>
      </c>
      <c r="C158" s="276">
        <v>65</v>
      </c>
      <c r="D158" s="254" t="s">
        <v>478</v>
      </c>
      <c r="E158" s="323"/>
    </row>
    <row r="159" spans="1:5" ht="15" x14ac:dyDescent="0.2">
      <c r="A159" s="277">
        <v>136</v>
      </c>
      <c r="B159" s="251" t="s">
        <v>306</v>
      </c>
      <c r="C159" s="276">
        <v>27</v>
      </c>
      <c r="D159" s="254" t="s">
        <v>478</v>
      </c>
      <c r="E159" s="323"/>
    </row>
    <row r="160" spans="1:5" ht="15" x14ac:dyDescent="0.2">
      <c r="A160" s="277">
        <v>137</v>
      </c>
      <c r="B160" s="251" t="s">
        <v>315</v>
      </c>
      <c r="C160" s="276">
        <v>59</v>
      </c>
      <c r="D160" s="254" t="s">
        <v>478</v>
      </c>
      <c r="E160" s="323"/>
    </row>
    <row r="161" spans="1:5" ht="15" x14ac:dyDescent="0.2">
      <c r="A161" s="277">
        <v>138</v>
      </c>
      <c r="B161" s="251" t="s">
        <v>315</v>
      </c>
      <c r="C161" s="276">
        <v>63</v>
      </c>
      <c r="D161" s="254" t="s">
        <v>478</v>
      </c>
      <c r="E161" s="323"/>
    </row>
    <row r="162" spans="1:5" ht="15" x14ac:dyDescent="0.2">
      <c r="A162" s="319">
        <v>139</v>
      </c>
      <c r="B162" s="251" t="s">
        <v>323</v>
      </c>
      <c r="C162" s="253">
        <v>24</v>
      </c>
      <c r="D162" s="324" t="s">
        <v>478</v>
      </c>
      <c r="E162" s="323"/>
    </row>
    <row r="163" spans="1:5" ht="15" x14ac:dyDescent="0.2">
      <c r="A163" s="320"/>
      <c r="B163" s="251" t="s">
        <v>323</v>
      </c>
      <c r="C163" s="253" t="s">
        <v>327</v>
      </c>
      <c r="D163" s="324"/>
      <c r="E163" s="323"/>
    </row>
    <row r="164" spans="1:5" ht="15" x14ac:dyDescent="0.2">
      <c r="A164" s="320"/>
      <c r="B164" s="251" t="s">
        <v>323</v>
      </c>
      <c r="C164" s="253" t="s">
        <v>328</v>
      </c>
      <c r="D164" s="324"/>
      <c r="E164" s="323"/>
    </row>
    <row r="165" spans="1:5" ht="15" x14ac:dyDescent="0.2">
      <c r="A165" s="321"/>
      <c r="B165" s="251" t="s">
        <v>323</v>
      </c>
      <c r="C165" s="253" t="s">
        <v>329</v>
      </c>
      <c r="D165" s="324"/>
      <c r="E165" s="323"/>
    </row>
    <row r="166" spans="1:5" ht="15" x14ac:dyDescent="0.2">
      <c r="A166" s="250">
        <v>140</v>
      </c>
      <c r="B166" s="251" t="s">
        <v>323</v>
      </c>
      <c r="C166" s="253">
        <v>28</v>
      </c>
      <c r="D166" s="254" t="s">
        <v>478</v>
      </c>
      <c r="E166" s="323"/>
    </row>
    <row r="167" spans="1:5" ht="15" x14ac:dyDescent="0.2">
      <c r="A167" s="277">
        <v>141</v>
      </c>
      <c r="B167" s="251" t="s">
        <v>334</v>
      </c>
      <c r="C167" s="276">
        <v>1</v>
      </c>
      <c r="D167" s="254" t="s">
        <v>478</v>
      </c>
      <c r="E167" s="323"/>
    </row>
    <row r="168" spans="1:5" ht="15" x14ac:dyDescent="0.2">
      <c r="A168" s="277">
        <v>142</v>
      </c>
      <c r="B168" s="251" t="s">
        <v>334</v>
      </c>
      <c r="C168" s="276">
        <v>2</v>
      </c>
      <c r="D168" s="254" t="s">
        <v>478</v>
      </c>
      <c r="E168" s="323"/>
    </row>
    <row r="169" spans="1:5" ht="15" x14ac:dyDescent="0.2">
      <c r="A169" s="277">
        <v>143</v>
      </c>
      <c r="B169" s="251" t="s">
        <v>334</v>
      </c>
      <c r="C169" s="276">
        <v>3</v>
      </c>
      <c r="D169" s="254" t="s">
        <v>478</v>
      </c>
      <c r="E169" s="323"/>
    </row>
    <row r="170" spans="1:5" ht="15" x14ac:dyDescent="0.2">
      <c r="A170" s="277">
        <v>144</v>
      </c>
      <c r="B170" s="251" t="s">
        <v>334</v>
      </c>
      <c r="C170" s="276">
        <v>4</v>
      </c>
      <c r="D170" s="254" t="s">
        <v>478</v>
      </c>
      <c r="E170" s="323"/>
    </row>
    <row r="171" spans="1:5" ht="15" x14ac:dyDescent="0.2">
      <c r="A171" s="277">
        <v>145</v>
      </c>
      <c r="B171" s="251" t="s">
        <v>334</v>
      </c>
      <c r="C171" s="276">
        <v>5</v>
      </c>
      <c r="D171" s="254" t="s">
        <v>478</v>
      </c>
      <c r="E171" s="323"/>
    </row>
    <row r="172" spans="1:5" ht="15" x14ac:dyDescent="0.2">
      <c r="A172" s="319">
        <v>146</v>
      </c>
      <c r="B172" s="251" t="s">
        <v>338</v>
      </c>
      <c r="C172" s="276">
        <v>16</v>
      </c>
      <c r="D172" s="324" t="s">
        <v>478</v>
      </c>
      <c r="E172" s="323"/>
    </row>
    <row r="173" spans="1:5" ht="15" x14ac:dyDescent="0.2">
      <c r="A173" s="321"/>
      <c r="B173" s="251" t="s">
        <v>338</v>
      </c>
      <c r="C173" s="276">
        <v>17</v>
      </c>
      <c r="D173" s="324"/>
      <c r="E173" s="323"/>
    </row>
    <row r="174" spans="1:5" ht="15" x14ac:dyDescent="0.2">
      <c r="A174" s="319">
        <v>147</v>
      </c>
      <c r="B174" s="251" t="s">
        <v>338</v>
      </c>
      <c r="C174" s="276">
        <v>20</v>
      </c>
      <c r="D174" s="324" t="s">
        <v>478</v>
      </c>
      <c r="E174" s="323"/>
    </row>
    <row r="175" spans="1:5" ht="15" x14ac:dyDescent="0.2">
      <c r="A175" s="321"/>
      <c r="B175" s="251" t="s">
        <v>338</v>
      </c>
      <c r="C175" s="276">
        <v>21</v>
      </c>
      <c r="D175" s="324"/>
      <c r="E175" s="323"/>
    </row>
    <row r="176" spans="1:5" ht="15" x14ac:dyDescent="0.2">
      <c r="A176" s="250">
        <v>148</v>
      </c>
      <c r="B176" s="251" t="s">
        <v>338</v>
      </c>
      <c r="C176" s="276">
        <v>23</v>
      </c>
      <c r="D176" s="254" t="s">
        <v>478</v>
      </c>
      <c r="E176" s="323"/>
    </row>
    <row r="177" spans="1:5" ht="75" x14ac:dyDescent="0.25">
      <c r="A177" s="250">
        <v>150</v>
      </c>
      <c r="B177" s="265" t="s">
        <v>479</v>
      </c>
      <c r="C177" s="264" t="s">
        <v>482</v>
      </c>
      <c r="D177" s="266" t="s">
        <v>488</v>
      </c>
      <c r="E177" s="323">
        <v>43028</v>
      </c>
    </row>
    <row r="178" spans="1:5" ht="15.75" x14ac:dyDescent="0.25">
      <c r="A178" s="277">
        <v>151</v>
      </c>
      <c r="B178" s="265" t="s">
        <v>480</v>
      </c>
      <c r="C178" s="264" t="s">
        <v>482</v>
      </c>
      <c r="D178" s="267" t="s">
        <v>489</v>
      </c>
      <c r="E178" s="326"/>
    </row>
    <row r="179" spans="1:5" ht="59.25" customHeight="1" x14ac:dyDescent="0.25">
      <c r="A179" s="277">
        <v>152</v>
      </c>
      <c r="B179" s="265" t="s">
        <v>481</v>
      </c>
      <c r="C179" s="264" t="s">
        <v>482</v>
      </c>
      <c r="D179" s="266" t="s">
        <v>490</v>
      </c>
      <c r="E179" s="326"/>
    </row>
    <row r="180" spans="1:5" ht="30" x14ac:dyDescent="0.25">
      <c r="A180" s="277">
        <v>153</v>
      </c>
      <c r="B180" s="265" t="s">
        <v>483</v>
      </c>
      <c r="C180" s="253" t="s">
        <v>329</v>
      </c>
      <c r="D180" s="266" t="s">
        <v>491</v>
      </c>
      <c r="E180" s="323">
        <v>43031</v>
      </c>
    </row>
    <row r="181" spans="1:5" ht="15.75" x14ac:dyDescent="0.25">
      <c r="A181" s="277">
        <v>154</v>
      </c>
      <c r="B181" s="265" t="s">
        <v>485</v>
      </c>
      <c r="C181" s="264">
        <v>7.8</v>
      </c>
      <c r="D181" s="268" t="s">
        <v>492</v>
      </c>
      <c r="E181" s="323"/>
    </row>
    <row r="182" spans="1:5" ht="15.75" x14ac:dyDescent="0.25">
      <c r="A182" s="277">
        <v>155</v>
      </c>
      <c r="B182" s="265" t="s">
        <v>484</v>
      </c>
      <c r="C182" s="264">
        <v>12</v>
      </c>
      <c r="D182" s="268" t="s">
        <v>492</v>
      </c>
      <c r="E182" s="323"/>
    </row>
    <row r="183" spans="1:5" ht="30" x14ac:dyDescent="0.25">
      <c r="A183" s="277">
        <v>156</v>
      </c>
      <c r="B183" s="265" t="s">
        <v>486</v>
      </c>
      <c r="C183" s="264">
        <v>33.36</v>
      </c>
      <c r="D183" s="269" t="s">
        <v>491</v>
      </c>
      <c r="E183" s="323"/>
    </row>
    <row r="184" spans="1:5" ht="31.5" x14ac:dyDescent="0.25">
      <c r="A184" s="277">
        <v>157</v>
      </c>
      <c r="B184" s="270" t="s">
        <v>487</v>
      </c>
      <c r="C184" s="264">
        <v>2</v>
      </c>
      <c r="D184" s="271" t="s">
        <v>491</v>
      </c>
      <c r="E184" s="323"/>
    </row>
    <row r="185" spans="1:5" ht="30" x14ac:dyDescent="0.2">
      <c r="A185" s="277">
        <v>158</v>
      </c>
      <c r="B185" s="21" t="s">
        <v>156</v>
      </c>
      <c r="C185" s="20">
        <v>15</v>
      </c>
      <c r="D185" s="281" t="s">
        <v>494</v>
      </c>
      <c r="E185" s="323"/>
    </row>
    <row r="186" spans="1:5" ht="30" x14ac:dyDescent="0.2">
      <c r="A186" s="277">
        <v>159</v>
      </c>
      <c r="B186" s="21" t="s">
        <v>156</v>
      </c>
      <c r="C186" s="20">
        <v>16</v>
      </c>
      <c r="D186" s="281" t="s">
        <v>494</v>
      </c>
      <c r="E186" s="323"/>
    </row>
    <row r="187" spans="1:5" ht="30" x14ac:dyDescent="0.2">
      <c r="A187" s="277">
        <v>160</v>
      </c>
      <c r="B187" s="21" t="s">
        <v>156</v>
      </c>
      <c r="C187" s="20">
        <v>17</v>
      </c>
      <c r="D187" s="281" t="s">
        <v>494</v>
      </c>
      <c r="E187" s="323"/>
    </row>
    <row r="188" spans="1:5" ht="30" x14ac:dyDescent="0.2">
      <c r="A188" s="277">
        <v>161</v>
      </c>
      <c r="B188" s="21" t="s">
        <v>156</v>
      </c>
      <c r="C188" s="20">
        <v>18</v>
      </c>
      <c r="D188" s="281" t="s">
        <v>494</v>
      </c>
      <c r="E188" s="323"/>
    </row>
    <row r="189" spans="1:5" ht="30" x14ac:dyDescent="0.2">
      <c r="A189" s="277">
        <v>162</v>
      </c>
      <c r="B189" s="21" t="s">
        <v>156</v>
      </c>
      <c r="C189" s="20">
        <v>19</v>
      </c>
      <c r="D189" s="281" t="s">
        <v>494</v>
      </c>
      <c r="E189" s="323"/>
    </row>
    <row r="190" spans="1:5" ht="15" x14ac:dyDescent="0.2">
      <c r="A190" s="290"/>
      <c r="B190" s="293"/>
      <c r="C190" s="290"/>
      <c r="D190" s="291"/>
      <c r="E190" s="292"/>
    </row>
    <row r="191" spans="1:5" ht="15" x14ac:dyDescent="0.2">
      <c r="A191" s="290"/>
      <c r="B191" s="293"/>
      <c r="C191" s="290"/>
      <c r="D191" s="291"/>
      <c r="E191" s="292"/>
    </row>
    <row r="192" spans="1:5" ht="15" x14ac:dyDescent="0.2">
      <c r="A192" s="290"/>
      <c r="B192" s="293"/>
      <c r="C192" s="290"/>
      <c r="D192" s="291"/>
      <c r="E192" s="292"/>
    </row>
    <row r="193" spans="1:5" ht="24.75" customHeight="1" x14ac:dyDescent="0.2">
      <c r="A193" s="322"/>
      <c r="B193" s="322"/>
      <c r="C193" s="322"/>
      <c r="D193" s="322"/>
      <c r="E193" s="322"/>
    </row>
    <row r="194" spans="1:5" ht="15" x14ac:dyDescent="0.2">
      <c r="A194" s="290"/>
      <c r="B194" s="293"/>
      <c r="C194" s="290"/>
      <c r="D194" s="291"/>
      <c r="E194" s="292"/>
    </row>
    <row r="195" spans="1:5" ht="15" x14ac:dyDescent="0.2">
      <c r="A195" s="290"/>
      <c r="B195" s="293"/>
      <c r="C195" s="290"/>
      <c r="D195" s="291"/>
      <c r="E195" s="292"/>
    </row>
    <row r="196" spans="1:5" ht="15" x14ac:dyDescent="0.2">
      <c r="A196" s="290"/>
      <c r="B196" s="293"/>
      <c r="C196" s="290"/>
      <c r="D196" s="291"/>
      <c r="E196" s="292"/>
    </row>
    <row r="197" spans="1:5" ht="15" x14ac:dyDescent="0.2">
      <c r="A197" s="290"/>
      <c r="B197" s="293"/>
      <c r="C197" s="290"/>
      <c r="D197" s="291"/>
      <c r="E197" s="292"/>
    </row>
    <row r="198" spans="1:5" ht="15" x14ac:dyDescent="0.2">
      <c r="A198" s="282"/>
      <c r="B198" s="283"/>
      <c r="C198" s="282"/>
      <c r="D198" s="284"/>
      <c r="E198" s="285"/>
    </row>
    <row r="199" spans="1:5" ht="15" x14ac:dyDescent="0.2">
      <c r="A199" s="282"/>
      <c r="B199" s="283"/>
      <c r="C199" s="282"/>
      <c r="D199" s="284"/>
      <c r="E199" s="285"/>
    </row>
    <row r="200" spans="1:5" ht="15" x14ac:dyDescent="0.2">
      <c r="A200" s="282"/>
      <c r="B200" s="283"/>
      <c r="C200" s="282"/>
      <c r="D200" s="284"/>
      <c r="E200" s="285"/>
    </row>
    <row r="201" spans="1:5" ht="15" x14ac:dyDescent="0.2">
      <c r="A201" s="282"/>
      <c r="B201" s="283"/>
      <c r="C201" s="282"/>
      <c r="D201" s="284"/>
      <c r="E201" s="285"/>
    </row>
    <row r="202" spans="1:5" ht="15" x14ac:dyDescent="0.2">
      <c r="A202" s="282"/>
      <c r="B202" s="283"/>
      <c r="C202" s="282"/>
      <c r="D202" s="284"/>
      <c r="E202" s="285"/>
    </row>
    <row r="203" spans="1:5" ht="15" x14ac:dyDescent="0.2">
      <c r="A203" s="282"/>
      <c r="B203" s="283"/>
      <c r="C203" s="282"/>
      <c r="D203" s="284"/>
      <c r="E203" s="285"/>
    </row>
    <row r="204" spans="1:5" ht="15" x14ac:dyDescent="0.2">
      <c r="A204" s="282"/>
      <c r="B204" s="283"/>
      <c r="C204" s="282"/>
      <c r="D204" s="284"/>
      <c r="E204" s="285"/>
    </row>
    <row r="205" spans="1:5" ht="15" x14ac:dyDescent="0.2">
      <c r="A205" s="282"/>
      <c r="B205" s="283"/>
      <c r="C205" s="282"/>
      <c r="D205" s="284"/>
      <c r="E205" s="285"/>
    </row>
    <row r="206" spans="1:5" ht="15" x14ac:dyDescent="0.2">
      <c r="A206" s="282"/>
      <c r="B206" s="283"/>
      <c r="C206" s="282"/>
      <c r="D206" s="284"/>
      <c r="E206" s="285"/>
    </row>
    <row r="207" spans="1:5" ht="15" x14ac:dyDescent="0.2">
      <c r="A207" s="282"/>
      <c r="B207" s="283"/>
      <c r="C207" s="282"/>
      <c r="D207" s="286"/>
      <c r="E207" s="285"/>
    </row>
    <row r="208" spans="1:5" ht="15" x14ac:dyDescent="0.2">
      <c r="A208" s="282"/>
      <c r="B208" s="283"/>
      <c r="C208" s="282"/>
      <c r="D208" s="286"/>
      <c r="E208" s="285"/>
    </row>
    <row r="209" spans="1:5" ht="15" x14ac:dyDescent="0.2">
      <c r="A209" s="282"/>
      <c r="B209" s="283"/>
      <c r="C209" s="282"/>
      <c r="D209" s="286"/>
      <c r="E209" s="285"/>
    </row>
    <row r="210" spans="1:5" ht="15" x14ac:dyDescent="0.2">
      <c r="A210" s="282"/>
      <c r="B210" s="283"/>
      <c r="C210" s="282"/>
      <c r="D210" s="286"/>
      <c r="E210" s="285"/>
    </row>
    <row r="211" spans="1:5" ht="15" x14ac:dyDescent="0.2">
      <c r="A211" s="282"/>
      <c r="B211" s="283"/>
      <c r="C211" s="282"/>
      <c r="D211" s="286"/>
      <c r="E211" s="285"/>
    </row>
    <row r="212" spans="1:5" ht="15" x14ac:dyDescent="0.2">
      <c r="A212" s="282"/>
      <c r="B212" s="283"/>
      <c r="C212" s="282"/>
      <c r="D212" s="286"/>
      <c r="E212" s="285"/>
    </row>
    <row r="213" spans="1:5" ht="15" x14ac:dyDescent="0.2">
      <c r="A213" s="282"/>
      <c r="B213" s="283"/>
      <c r="C213" s="282"/>
      <c r="D213" s="286"/>
      <c r="E213" s="285"/>
    </row>
    <row r="214" spans="1:5" ht="15" x14ac:dyDescent="0.2">
      <c r="A214" s="282"/>
      <c r="B214" s="283"/>
      <c r="C214" s="282"/>
      <c r="D214" s="286"/>
      <c r="E214" s="285"/>
    </row>
    <row r="215" spans="1:5" ht="15" x14ac:dyDescent="0.2">
      <c r="A215" s="282"/>
      <c r="B215" s="283"/>
      <c r="C215" s="282"/>
      <c r="D215" s="286"/>
      <c r="E215" s="285"/>
    </row>
    <row r="216" spans="1:5" ht="15" x14ac:dyDescent="0.2">
      <c r="A216" s="282"/>
      <c r="B216" s="283"/>
      <c r="C216" s="282"/>
      <c r="D216" s="286"/>
      <c r="E216" s="285"/>
    </row>
    <row r="217" spans="1:5" ht="15" x14ac:dyDescent="0.2">
      <c r="A217" s="282"/>
      <c r="B217" s="283"/>
      <c r="C217" s="282"/>
      <c r="D217" s="286"/>
      <c r="E217" s="285"/>
    </row>
    <row r="218" spans="1:5" ht="15" x14ac:dyDescent="0.2">
      <c r="A218" s="282"/>
      <c r="B218" s="283"/>
      <c r="C218" s="282"/>
      <c r="D218" s="286"/>
      <c r="E218" s="285"/>
    </row>
    <row r="219" spans="1:5" ht="15" x14ac:dyDescent="0.2">
      <c r="A219" s="282"/>
      <c r="B219" s="283"/>
      <c r="C219" s="282"/>
      <c r="D219" s="286"/>
      <c r="E219" s="285"/>
    </row>
    <row r="220" spans="1:5" ht="15" x14ac:dyDescent="0.2">
      <c r="A220" s="282"/>
      <c r="B220" s="283"/>
      <c r="C220" s="282"/>
      <c r="D220" s="286"/>
      <c r="E220" s="285"/>
    </row>
    <row r="221" spans="1:5" ht="15" x14ac:dyDescent="0.2">
      <c r="A221" s="282"/>
      <c r="B221" s="283"/>
      <c r="C221" s="282"/>
      <c r="D221" s="286"/>
      <c r="E221" s="285"/>
    </row>
    <row r="222" spans="1:5" ht="15" x14ac:dyDescent="0.2">
      <c r="A222" s="282"/>
      <c r="B222" s="283"/>
      <c r="C222" s="282"/>
      <c r="D222" s="286"/>
      <c r="E222" s="285"/>
    </row>
    <row r="223" spans="1:5" ht="15" x14ac:dyDescent="0.2">
      <c r="A223" s="282"/>
      <c r="B223" s="283"/>
      <c r="C223" s="282"/>
      <c r="D223" s="286"/>
      <c r="E223" s="285"/>
    </row>
    <row r="224" spans="1:5" ht="15" x14ac:dyDescent="0.2">
      <c r="A224" s="282"/>
      <c r="B224" s="283"/>
      <c r="C224" s="282"/>
      <c r="D224" s="286"/>
      <c r="E224" s="285"/>
    </row>
    <row r="225" spans="1:5" ht="15" x14ac:dyDescent="0.2">
      <c r="A225" s="282"/>
      <c r="B225" s="283"/>
      <c r="C225" s="282"/>
      <c r="D225" s="286"/>
      <c r="E225" s="285"/>
    </row>
    <row r="226" spans="1:5" ht="15" x14ac:dyDescent="0.2">
      <c r="A226" s="282"/>
      <c r="B226" s="283"/>
      <c r="C226" s="282"/>
      <c r="D226" s="286"/>
      <c r="E226" s="285"/>
    </row>
    <row r="227" spans="1:5" ht="15" x14ac:dyDescent="0.2">
      <c r="A227" s="282"/>
      <c r="B227" s="283"/>
      <c r="C227" s="282"/>
      <c r="D227" s="286"/>
      <c r="E227" s="285"/>
    </row>
    <row r="228" spans="1:5" ht="15" x14ac:dyDescent="0.2">
      <c r="A228" s="282"/>
      <c r="B228" s="283"/>
      <c r="C228" s="282"/>
      <c r="D228" s="286"/>
      <c r="E228" s="285"/>
    </row>
    <row r="229" spans="1:5" ht="15" x14ac:dyDescent="0.2">
      <c r="A229" s="282"/>
      <c r="B229" s="283"/>
      <c r="C229" s="282"/>
      <c r="D229" s="286"/>
      <c r="E229" s="285"/>
    </row>
    <row r="230" spans="1:5" ht="15" x14ac:dyDescent="0.2">
      <c r="A230" s="282"/>
      <c r="B230" s="283"/>
      <c r="C230" s="282"/>
      <c r="D230" s="286"/>
      <c r="E230" s="285"/>
    </row>
    <row r="231" spans="1:5" ht="15" x14ac:dyDescent="0.2">
      <c r="A231" s="282"/>
      <c r="B231" s="283"/>
      <c r="C231" s="282"/>
      <c r="D231" s="286"/>
      <c r="E231" s="285"/>
    </row>
    <row r="232" spans="1:5" ht="15" x14ac:dyDescent="0.2">
      <c r="A232" s="282"/>
      <c r="B232" s="283"/>
      <c r="C232" s="282"/>
      <c r="D232" s="286"/>
      <c r="E232" s="285"/>
    </row>
    <row r="233" spans="1:5" ht="15" x14ac:dyDescent="0.2">
      <c r="A233" s="282"/>
      <c r="B233" s="283"/>
      <c r="C233" s="282"/>
      <c r="D233" s="286"/>
      <c r="E233" s="285"/>
    </row>
    <row r="234" spans="1:5" ht="15" x14ac:dyDescent="0.2">
      <c r="A234" s="282"/>
      <c r="B234" s="283"/>
      <c r="C234" s="282"/>
      <c r="D234" s="286"/>
      <c r="E234" s="285"/>
    </row>
    <row r="235" spans="1:5" ht="15" x14ac:dyDescent="0.2">
      <c r="A235" s="282"/>
      <c r="B235" s="283"/>
      <c r="C235" s="282"/>
      <c r="D235" s="286"/>
      <c r="E235" s="285"/>
    </row>
    <row r="236" spans="1:5" ht="15" x14ac:dyDescent="0.2">
      <c r="A236" s="282"/>
      <c r="B236" s="283"/>
      <c r="C236" s="282"/>
      <c r="D236" s="286"/>
      <c r="E236" s="285"/>
    </row>
    <row r="237" spans="1:5" ht="15" x14ac:dyDescent="0.2">
      <c r="A237" s="282"/>
      <c r="B237" s="283"/>
      <c r="C237" s="282"/>
      <c r="D237" s="286"/>
      <c r="E237" s="285"/>
    </row>
    <row r="238" spans="1:5" ht="15" x14ac:dyDescent="0.2">
      <c r="A238" s="282"/>
      <c r="B238" s="283"/>
      <c r="C238" s="282"/>
      <c r="D238" s="286"/>
      <c r="E238" s="285"/>
    </row>
    <row r="239" spans="1:5" ht="15" x14ac:dyDescent="0.2">
      <c r="A239" s="282"/>
      <c r="B239" s="283"/>
      <c r="C239" s="282"/>
      <c r="D239" s="286"/>
      <c r="E239" s="285"/>
    </row>
    <row r="240" spans="1:5" ht="15" x14ac:dyDescent="0.2">
      <c r="A240" s="282"/>
      <c r="B240" s="283"/>
      <c r="C240" s="282"/>
      <c r="D240" s="286"/>
      <c r="E240" s="285"/>
    </row>
    <row r="241" spans="1:5" ht="15" x14ac:dyDescent="0.2">
      <c r="A241" s="282"/>
      <c r="B241" s="283"/>
      <c r="C241" s="282"/>
      <c r="D241" s="286"/>
      <c r="E241" s="285"/>
    </row>
    <row r="242" spans="1:5" ht="15" x14ac:dyDescent="0.2">
      <c r="A242" s="282"/>
      <c r="B242" s="283"/>
      <c r="C242" s="282"/>
      <c r="D242" s="286"/>
      <c r="E242" s="285"/>
    </row>
    <row r="243" spans="1:5" ht="15" x14ac:dyDescent="0.2">
      <c r="A243" s="282"/>
      <c r="B243" s="283"/>
      <c r="C243" s="282"/>
      <c r="D243" s="286"/>
      <c r="E243" s="285"/>
    </row>
    <row r="244" spans="1:5" ht="15" x14ac:dyDescent="0.2">
      <c r="A244" s="282"/>
      <c r="B244" s="283"/>
      <c r="C244" s="282"/>
      <c r="D244" s="286"/>
      <c r="E244" s="285"/>
    </row>
    <row r="245" spans="1:5" ht="15" x14ac:dyDescent="0.2">
      <c r="A245" s="282"/>
      <c r="B245" s="283"/>
      <c r="C245" s="282"/>
      <c r="D245" s="286"/>
      <c r="E245" s="285"/>
    </row>
    <row r="246" spans="1:5" ht="15" x14ac:dyDescent="0.2">
      <c r="A246" s="282"/>
      <c r="B246" s="283"/>
      <c r="C246" s="282"/>
      <c r="D246" s="286"/>
      <c r="E246" s="285"/>
    </row>
    <row r="247" spans="1:5" ht="15" x14ac:dyDescent="0.2">
      <c r="A247" s="282"/>
      <c r="B247" s="283"/>
      <c r="C247" s="282"/>
      <c r="D247" s="286"/>
      <c r="E247" s="285"/>
    </row>
    <row r="248" spans="1:5" ht="15" x14ac:dyDescent="0.2">
      <c r="A248" s="282"/>
      <c r="B248" s="283"/>
      <c r="C248" s="282"/>
      <c r="D248" s="286"/>
      <c r="E248" s="285"/>
    </row>
    <row r="249" spans="1:5" ht="15" x14ac:dyDescent="0.2">
      <c r="A249" s="282"/>
      <c r="B249" s="283"/>
      <c r="C249" s="282"/>
      <c r="D249" s="286"/>
      <c r="E249" s="285"/>
    </row>
    <row r="250" spans="1:5" ht="15" x14ac:dyDescent="0.2">
      <c r="A250" s="282"/>
      <c r="B250" s="283"/>
      <c r="C250" s="282"/>
      <c r="D250" s="286"/>
      <c r="E250" s="285"/>
    </row>
    <row r="251" spans="1:5" ht="15" x14ac:dyDescent="0.2">
      <c r="A251" s="282"/>
      <c r="B251" s="283"/>
      <c r="C251" s="282"/>
      <c r="D251" s="286"/>
      <c r="E251" s="285"/>
    </row>
    <row r="252" spans="1:5" ht="15" x14ac:dyDescent="0.2">
      <c r="A252" s="282"/>
      <c r="B252" s="283"/>
      <c r="C252" s="282"/>
      <c r="D252" s="286"/>
      <c r="E252" s="285"/>
    </row>
    <row r="253" spans="1:5" ht="15" x14ac:dyDescent="0.2">
      <c r="A253" s="282"/>
      <c r="B253" s="283"/>
      <c r="C253" s="282"/>
      <c r="D253" s="286"/>
      <c r="E253" s="285"/>
    </row>
    <row r="254" spans="1:5" ht="15" x14ac:dyDescent="0.2">
      <c r="A254" s="282"/>
      <c r="B254" s="283"/>
      <c r="C254" s="282"/>
      <c r="D254" s="286"/>
      <c r="E254" s="285"/>
    </row>
    <row r="255" spans="1:5" ht="15" x14ac:dyDescent="0.2">
      <c r="A255" s="282"/>
      <c r="B255" s="283"/>
      <c r="C255" s="282"/>
      <c r="D255" s="286"/>
      <c r="E255" s="285"/>
    </row>
    <row r="256" spans="1:5" ht="15" x14ac:dyDescent="0.2">
      <c r="A256" s="282"/>
      <c r="B256" s="283"/>
      <c r="C256" s="282"/>
      <c r="D256" s="286"/>
      <c r="E256" s="285"/>
    </row>
    <row r="257" spans="1:5" ht="15" x14ac:dyDescent="0.2">
      <c r="A257" s="282"/>
      <c r="B257" s="283"/>
      <c r="C257" s="282"/>
      <c r="D257" s="286"/>
      <c r="E257" s="285"/>
    </row>
    <row r="258" spans="1:5" ht="15" x14ac:dyDescent="0.2">
      <c r="A258" s="282"/>
      <c r="B258" s="283"/>
      <c r="C258" s="282"/>
      <c r="D258" s="286"/>
      <c r="E258" s="285"/>
    </row>
    <row r="259" spans="1:5" ht="15" x14ac:dyDescent="0.2">
      <c r="A259" s="282"/>
      <c r="B259" s="283"/>
      <c r="C259" s="282"/>
      <c r="D259" s="286"/>
      <c r="E259" s="285"/>
    </row>
    <row r="260" spans="1:5" ht="15" x14ac:dyDescent="0.2">
      <c r="A260" s="282"/>
      <c r="B260" s="283"/>
      <c r="C260" s="282"/>
      <c r="D260" s="286"/>
      <c r="E260" s="285"/>
    </row>
    <row r="261" spans="1:5" ht="15" x14ac:dyDescent="0.2">
      <c r="A261" s="282"/>
      <c r="B261" s="283"/>
      <c r="C261" s="282"/>
      <c r="D261" s="286"/>
      <c r="E261" s="285"/>
    </row>
    <row r="262" spans="1:5" ht="15" x14ac:dyDescent="0.2">
      <c r="A262" s="282"/>
      <c r="B262" s="283"/>
      <c r="C262" s="282"/>
      <c r="D262" s="286"/>
      <c r="E262" s="285"/>
    </row>
    <row r="263" spans="1:5" ht="15" x14ac:dyDescent="0.2">
      <c r="A263" s="282"/>
      <c r="B263" s="283"/>
      <c r="C263" s="282"/>
      <c r="D263" s="286"/>
      <c r="E263" s="285"/>
    </row>
    <row r="264" spans="1:5" ht="15" x14ac:dyDescent="0.2">
      <c r="A264" s="282"/>
      <c r="B264" s="283"/>
      <c r="C264" s="282"/>
      <c r="D264" s="286"/>
      <c r="E264" s="285"/>
    </row>
    <row r="265" spans="1:5" ht="15" x14ac:dyDescent="0.2">
      <c r="A265" s="282"/>
      <c r="B265" s="283"/>
      <c r="C265" s="282"/>
      <c r="D265" s="286"/>
      <c r="E265" s="285"/>
    </row>
    <row r="266" spans="1:5" ht="15" x14ac:dyDescent="0.2">
      <c r="A266" s="282"/>
      <c r="B266" s="283"/>
      <c r="C266" s="282"/>
      <c r="D266" s="286"/>
      <c r="E266" s="285"/>
    </row>
    <row r="267" spans="1:5" ht="15" x14ac:dyDescent="0.2">
      <c r="A267" s="282"/>
      <c r="B267" s="283"/>
      <c r="C267" s="282"/>
      <c r="D267" s="286"/>
      <c r="E267" s="285"/>
    </row>
    <row r="268" spans="1:5" ht="15" x14ac:dyDescent="0.2">
      <c r="A268" s="282"/>
      <c r="B268" s="283"/>
      <c r="C268" s="282"/>
      <c r="D268" s="286"/>
      <c r="E268" s="285"/>
    </row>
    <row r="269" spans="1:5" ht="15" x14ac:dyDescent="0.2">
      <c r="A269" s="282"/>
      <c r="B269" s="283"/>
      <c r="C269" s="282"/>
      <c r="D269" s="286"/>
      <c r="E269" s="285"/>
    </row>
    <row r="270" spans="1:5" ht="15" x14ac:dyDescent="0.2">
      <c r="A270" s="282"/>
      <c r="B270" s="283"/>
      <c r="C270" s="282"/>
      <c r="D270" s="286"/>
      <c r="E270" s="285"/>
    </row>
    <row r="271" spans="1:5" ht="15" x14ac:dyDescent="0.2">
      <c r="A271" s="282"/>
      <c r="B271" s="283"/>
      <c r="C271" s="282"/>
      <c r="D271" s="286"/>
      <c r="E271" s="285"/>
    </row>
    <row r="272" spans="1:5" ht="15" x14ac:dyDescent="0.2">
      <c r="A272" s="282"/>
      <c r="B272" s="283"/>
      <c r="C272" s="282"/>
      <c r="D272" s="286"/>
      <c r="E272" s="285"/>
    </row>
    <row r="273" spans="1:5" ht="15" x14ac:dyDescent="0.2">
      <c r="A273" s="282"/>
      <c r="B273" s="283"/>
      <c r="C273" s="282"/>
      <c r="D273" s="286"/>
      <c r="E273" s="285"/>
    </row>
    <row r="274" spans="1:5" ht="15" x14ac:dyDescent="0.2">
      <c r="A274" s="282"/>
      <c r="B274" s="283"/>
      <c r="C274" s="282"/>
      <c r="D274" s="286"/>
      <c r="E274" s="285"/>
    </row>
    <row r="275" spans="1:5" ht="15" x14ac:dyDescent="0.2">
      <c r="A275" s="282"/>
      <c r="B275" s="283"/>
      <c r="C275" s="282"/>
      <c r="D275" s="286"/>
      <c r="E275" s="285"/>
    </row>
    <row r="276" spans="1:5" ht="15" x14ac:dyDescent="0.2">
      <c r="A276" s="282"/>
      <c r="B276" s="283"/>
      <c r="C276" s="282"/>
      <c r="D276" s="286"/>
      <c r="E276" s="285"/>
    </row>
    <row r="277" spans="1:5" ht="15" x14ac:dyDescent="0.2">
      <c r="A277" s="282"/>
      <c r="B277" s="283"/>
      <c r="C277" s="282"/>
      <c r="D277" s="286"/>
      <c r="E277" s="285"/>
    </row>
    <row r="278" spans="1:5" ht="15" x14ac:dyDescent="0.2">
      <c r="A278" s="282"/>
      <c r="B278" s="283"/>
      <c r="C278" s="282"/>
      <c r="D278" s="286"/>
      <c r="E278" s="285"/>
    </row>
    <row r="279" spans="1:5" ht="15" x14ac:dyDescent="0.2">
      <c r="A279" s="282"/>
      <c r="B279" s="283"/>
      <c r="C279" s="282"/>
      <c r="D279" s="286"/>
      <c r="E279" s="285"/>
    </row>
    <row r="280" spans="1:5" ht="15" x14ac:dyDescent="0.2">
      <c r="A280" s="282"/>
      <c r="B280" s="283"/>
      <c r="C280" s="282"/>
      <c r="D280" s="286"/>
      <c r="E280" s="285"/>
    </row>
    <row r="281" spans="1:5" ht="15" x14ac:dyDescent="0.2">
      <c r="A281" s="282"/>
      <c r="B281" s="283"/>
      <c r="C281" s="282"/>
      <c r="D281" s="286"/>
      <c r="E281" s="285"/>
    </row>
    <row r="282" spans="1:5" ht="15" x14ac:dyDescent="0.2">
      <c r="A282" s="282"/>
      <c r="B282" s="283"/>
      <c r="C282" s="282"/>
      <c r="D282" s="286"/>
      <c r="E282" s="285"/>
    </row>
    <row r="283" spans="1:5" ht="15" x14ac:dyDescent="0.2">
      <c r="A283" s="282"/>
      <c r="B283" s="283"/>
      <c r="C283" s="282"/>
      <c r="D283" s="286"/>
      <c r="E283" s="285"/>
    </row>
    <row r="284" spans="1:5" ht="15" x14ac:dyDescent="0.2">
      <c r="A284" s="282"/>
      <c r="B284" s="283"/>
      <c r="C284" s="282"/>
      <c r="D284" s="286"/>
      <c r="E284" s="285"/>
    </row>
    <row r="285" spans="1:5" ht="15" x14ac:dyDescent="0.2">
      <c r="A285" s="282"/>
      <c r="B285" s="283"/>
      <c r="C285" s="282"/>
      <c r="D285" s="286"/>
      <c r="E285" s="285"/>
    </row>
    <row r="286" spans="1:5" ht="15" x14ac:dyDescent="0.2">
      <c r="A286" s="282"/>
      <c r="B286" s="283"/>
      <c r="C286" s="282"/>
      <c r="D286" s="286"/>
      <c r="E286" s="285"/>
    </row>
    <row r="287" spans="1:5" ht="15" x14ac:dyDescent="0.2">
      <c r="A287" s="282"/>
      <c r="B287" s="283"/>
      <c r="C287" s="282"/>
      <c r="D287" s="286"/>
      <c r="E287" s="285"/>
    </row>
    <row r="288" spans="1:5" ht="15" x14ac:dyDescent="0.2">
      <c r="A288" s="282"/>
      <c r="B288" s="283"/>
      <c r="C288" s="282"/>
      <c r="D288" s="286"/>
      <c r="E288" s="285"/>
    </row>
    <row r="289" spans="1:5" ht="15" x14ac:dyDescent="0.2">
      <c r="A289" s="282"/>
      <c r="B289" s="283"/>
      <c r="C289" s="282"/>
      <c r="D289" s="286"/>
      <c r="E289" s="285"/>
    </row>
    <row r="290" spans="1:5" ht="15" x14ac:dyDescent="0.2">
      <c r="A290" s="282"/>
      <c r="B290" s="283"/>
      <c r="C290" s="282"/>
      <c r="D290" s="286"/>
      <c r="E290" s="285"/>
    </row>
    <row r="291" spans="1:5" ht="15" x14ac:dyDescent="0.2">
      <c r="A291" s="282"/>
      <c r="B291" s="283"/>
      <c r="C291" s="282"/>
      <c r="D291" s="286"/>
      <c r="E291" s="285"/>
    </row>
    <row r="292" spans="1:5" ht="15" x14ac:dyDescent="0.2">
      <c r="A292" s="282"/>
      <c r="B292" s="283"/>
      <c r="C292" s="282"/>
      <c r="D292" s="286"/>
      <c r="E292" s="285"/>
    </row>
    <row r="293" spans="1:5" ht="15" x14ac:dyDescent="0.2">
      <c r="A293" s="282"/>
      <c r="B293" s="283"/>
      <c r="C293" s="282"/>
      <c r="D293" s="286"/>
      <c r="E293" s="285"/>
    </row>
    <row r="294" spans="1:5" ht="15" x14ac:dyDescent="0.2">
      <c r="A294" s="282"/>
      <c r="B294" s="283"/>
      <c r="C294" s="282"/>
      <c r="D294" s="286"/>
      <c r="E294" s="285"/>
    </row>
    <row r="295" spans="1:5" ht="15" x14ac:dyDescent="0.2">
      <c r="A295" s="282"/>
      <c r="B295" s="283"/>
      <c r="C295" s="282"/>
      <c r="D295" s="286"/>
      <c r="E295" s="285"/>
    </row>
    <row r="296" spans="1:5" ht="15" x14ac:dyDescent="0.2">
      <c r="A296" s="282"/>
      <c r="B296" s="283"/>
      <c r="C296" s="282"/>
      <c r="D296" s="286"/>
      <c r="E296" s="285"/>
    </row>
    <row r="297" spans="1:5" ht="15" x14ac:dyDescent="0.2">
      <c r="A297" s="282"/>
      <c r="B297" s="283"/>
      <c r="C297" s="282"/>
      <c r="D297" s="286"/>
      <c r="E297" s="285"/>
    </row>
    <row r="298" spans="1:5" ht="15" x14ac:dyDescent="0.2">
      <c r="A298" s="282"/>
      <c r="B298" s="283"/>
      <c r="C298" s="282"/>
      <c r="D298" s="286"/>
      <c r="E298" s="285"/>
    </row>
    <row r="299" spans="1:5" ht="15" x14ac:dyDescent="0.2">
      <c r="A299" s="282"/>
      <c r="B299" s="283"/>
      <c r="C299" s="282"/>
      <c r="D299" s="286"/>
      <c r="E299" s="285"/>
    </row>
    <row r="300" spans="1:5" ht="15" x14ac:dyDescent="0.2">
      <c r="A300" s="282"/>
      <c r="B300" s="283"/>
      <c r="C300" s="282"/>
      <c r="D300" s="286"/>
      <c r="E300" s="285"/>
    </row>
    <row r="301" spans="1:5" ht="15" x14ac:dyDescent="0.2">
      <c r="A301" s="282"/>
      <c r="B301" s="283"/>
      <c r="C301" s="282"/>
      <c r="D301" s="286"/>
      <c r="E301" s="285"/>
    </row>
    <row r="302" spans="1:5" ht="15" x14ac:dyDescent="0.2">
      <c r="A302" s="282"/>
      <c r="B302" s="283"/>
      <c r="C302" s="282"/>
      <c r="D302" s="286"/>
      <c r="E302" s="285"/>
    </row>
    <row r="303" spans="1:5" ht="15" x14ac:dyDescent="0.2">
      <c r="A303" s="282"/>
      <c r="B303" s="283"/>
      <c r="C303" s="282"/>
      <c r="D303" s="286"/>
      <c r="E303" s="285"/>
    </row>
    <row r="304" spans="1:5" ht="15" x14ac:dyDescent="0.2">
      <c r="A304" s="282"/>
      <c r="B304" s="283"/>
      <c r="C304" s="282"/>
      <c r="D304" s="286"/>
      <c r="E304" s="285"/>
    </row>
    <row r="305" spans="1:5" ht="15" x14ac:dyDescent="0.2">
      <c r="A305" s="282"/>
      <c r="B305" s="283"/>
      <c r="C305" s="282"/>
      <c r="D305" s="286"/>
      <c r="E305" s="285"/>
    </row>
    <row r="306" spans="1:5" ht="15" x14ac:dyDescent="0.2">
      <c r="A306" s="282"/>
      <c r="B306" s="283"/>
      <c r="C306" s="282"/>
      <c r="D306" s="286"/>
      <c r="E306" s="285"/>
    </row>
    <row r="307" spans="1:5" ht="15" x14ac:dyDescent="0.2">
      <c r="A307" s="282"/>
      <c r="B307" s="283"/>
      <c r="C307" s="282"/>
      <c r="D307" s="286"/>
      <c r="E307" s="285"/>
    </row>
    <row r="308" spans="1:5" ht="15" x14ac:dyDescent="0.2">
      <c r="A308" s="282"/>
      <c r="B308" s="283"/>
      <c r="C308" s="282"/>
      <c r="D308" s="286"/>
      <c r="E308" s="285"/>
    </row>
    <row r="309" spans="1:5" ht="15" x14ac:dyDescent="0.2">
      <c r="A309" s="282"/>
      <c r="B309" s="283"/>
      <c r="C309" s="282"/>
      <c r="D309" s="286"/>
      <c r="E309" s="285"/>
    </row>
    <row r="310" spans="1:5" ht="15" x14ac:dyDescent="0.2">
      <c r="A310" s="282"/>
      <c r="B310" s="283"/>
      <c r="C310" s="282"/>
      <c r="D310" s="286"/>
      <c r="E310" s="285"/>
    </row>
    <row r="311" spans="1:5" ht="15" x14ac:dyDescent="0.2">
      <c r="A311" s="282"/>
      <c r="B311" s="283"/>
      <c r="C311" s="282"/>
      <c r="D311" s="286"/>
      <c r="E311" s="285"/>
    </row>
    <row r="312" spans="1:5" ht="15" x14ac:dyDescent="0.2">
      <c r="A312" s="282"/>
      <c r="B312" s="283"/>
      <c r="C312" s="282"/>
      <c r="D312" s="286"/>
      <c r="E312" s="285"/>
    </row>
    <row r="313" spans="1:5" ht="15" x14ac:dyDescent="0.2">
      <c r="A313" s="282"/>
      <c r="B313" s="283"/>
      <c r="C313" s="282"/>
      <c r="D313" s="286"/>
      <c r="E313" s="285"/>
    </row>
    <row r="314" spans="1:5" ht="15" x14ac:dyDescent="0.2">
      <c r="A314" s="282"/>
      <c r="B314" s="283"/>
      <c r="C314" s="282"/>
      <c r="D314" s="286"/>
      <c r="E314" s="285"/>
    </row>
    <row r="315" spans="1:5" ht="15" x14ac:dyDescent="0.2">
      <c r="A315" s="282"/>
      <c r="B315" s="283"/>
      <c r="C315" s="282"/>
      <c r="D315" s="286"/>
      <c r="E315" s="285"/>
    </row>
    <row r="316" spans="1:5" ht="15" x14ac:dyDescent="0.2">
      <c r="A316" s="282"/>
      <c r="B316" s="283"/>
      <c r="C316" s="282"/>
      <c r="D316" s="286"/>
      <c r="E316" s="285"/>
    </row>
    <row r="317" spans="1:5" ht="15" x14ac:dyDescent="0.2">
      <c r="A317" s="282"/>
      <c r="B317" s="283"/>
      <c r="C317" s="282"/>
      <c r="D317" s="286"/>
      <c r="E317" s="285"/>
    </row>
    <row r="318" spans="1:5" ht="15" x14ac:dyDescent="0.2">
      <c r="A318" s="282"/>
      <c r="B318" s="283"/>
      <c r="C318" s="282"/>
      <c r="D318" s="286"/>
      <c r="E318" s="285"/>
    </row>
    <row r="319" spans="1:5" ht="15" x14ac:dyDescent="0.2">
      <c r="A319" s="282"/>
      <c r="B319" s="283"/>
      <c r="C319" s="282"/>
      <c r="D319" s="286"/>
      <c r="E319" s="285"/>
    </row>
    <row r="320" spans="1:5" ht="15" x14ac:dyDescent="0.2">
      <c r="A320" s="282"/>
      <c r="B320" s="283"/>
      <c r="C320" s="282"/>
      <c r="D320" s="286"/>
      <c r="E320" s="285"/>
    </row>
    <row r="321" spans="1:5" ht="15" x14ac:dyDescent="0.2">
      <c r="A321" s="282"/>
      <c r="B321" s="283"/>
      <c r="C321" s="282"/>
      <c r="D321" s="286"/>
      <c r="E321" s="285"/>
    </row>
    <row r="322" spans="1:5" ht="15" x14ac:dyDescent="0.2">
      <c r="A322" s="282"/>
      <c r="B322" s="283"/>
      <c r="C322" s="282"/>
      <c r="D322" s="286"/>
      <c r="E322" s="285"/>
    </row>
    <row r="323" spans="1:5" ht="15" x14ac:dyDescent="0.2">
      <c r="A323" s="282"/>
      <c r="B323" s="283"/>
      <c r="C323" s="282"/>
      <c r="D323" s="286"/>
      <c r="E323" s="285"/>
    </row>
    <row r="324" spans="1:5" ht="15" x14ac:dyDescent="0.2">
      <c r="A324" s="282"/>
      <c r="B324" s="283"/>
      <c r="C324" s="282"/>
      <c r="D324" s="286"/>
      <c r="E324" s="285"/>
    </row>
    <row r="325" spans="1:5" ht="15" x14ac:dyDescent="0.2">
      <c r="A325" s="282"/>
      <c r="B325" s="283"/>
      <c r="C325" s="282"/>
      <c r="D325" s="286"/>
      <c r="E325" s="285"/>
    </row>
    <row r="326" spans="1:5" ht="15" x14ac:dyDescent="0.2">
      <c r="A326" s="282"/>
      <c r="B326" s="283"/>
      <c r="C326" s="282"/>
      <c r="D326" s="286"/>
      <c r="E326" s="285"/>
    </row>
    <row r="327" spans="1:5" ht="15" x14ac:dyDescent="0.2">
      <c r="A327" s="282"/>
      <c r="B327" s="283"/>
      <c r="C327" s="282"/>
      <c r="D327" s="286"/>
      <c r="E327" s="285"/>
    </row>
    <row r="328" spans="1:5" ht="15" x14ac:dyDescent="0.2">
      <c r="A328" s="282"/>
      <c r="B328" s="283"/>
      <c r="C328" s="282"/>
      <c r="D328" s="286"/>
      <c r="E328" s="285"/>
    </row>
    <row r="329" spans="1:5" ht="15" x14ac:dyDescent="0.2">
      <c r="A329" s="282"/>
      <c r="B329" s="283"/>
      <c r="C329" s="282"/>
      <c r="D329" s="286"/>
      <c r="E329" s="285"/>
    </row>
    <row r="330" spans="1:5" ht="15" x14ac:dyDescent="0.2">
      <c r="A330" s="282"/>
      <c r="B330" s="283"/>
      <c r="C330" s="282"/>
      <c r="D330" s="286"/>
      <c r="E330" s="285"/>
    </row>
    <row r="331" spans="1:5" ht="15" x14ac:dyDescent="0.2">
      <c r="A331" s="282"/>
      <c r="B331" s="283"/>
      <c r="C331" s="282"/>
      <c r="D331" s="286"/>
      <c r="E331" s="285"/>
    </row>
    <row r="332" spans="1:5" ht="15" x14ac:dyDescent="0.2">
      <c r="A332" s="282"/>
      <c r="B332" s="283"/>
      <c r="C332" s="282"/>
      <c r="D332" s="286"/>
      <c r="E332" s="285"/>
    </row>
    <row r="333" spans="1:5" ht="15" x14ac:dyDescent="0.2">
      <c r="A333" s="282"/>
      <c r="B333" s="283"/>
      <c r="C333" s="282"/>
      <c r="D333" s="286"/>
      <c r="E333" s="285"/>
    </row>
    <row r="334" spans="1:5" ht="15" x14ac:dyDescent="0.2">
      <c r="A334" s="282"/>
      <c r="B334" s="283"/>
      <c r="C334" s="282"/>
      <c r="D334" s="286"/>
      <c r="E334" s="285"/>
    </row>
    <row r="335" spans="1:5" ht="15" x14ac:dyDescent="0.2">
      <c r="A335" s="282"/>
      <c r="B335" s="283"/>
      <c r="C335" s="282"/>
      <c r="D335" s="286"/>
      <c r="E335" s="285"/>
    </row>
    <row r="336" spans="1:5" ht="15" x14ac:dyDescent="0.2">
      <c r="A336" s="282"/>
      <c r="B336" s="283"/>
      <c r="C336" s="282"/>
      <c r="D336" s="286"/>
      <c r="E336" s="285"/>
    </row>
    <row r="337" spans="1:5" ht="15" x14ac:dyDescent="0.2">
      <c r="A337" s="282"/>
      <c r="B337" s="283"/>
      <c r="C337" s="282"/>
      <c r="D337" s="286"/>
      <c r="E337" s="285"/>
    </row>
    <row r="338" spans="1:5" ht="15" x14ac:dyDescent="0.2">
      <c r="A338" s="282"/>
      <c r="B338" s="283"/>
      <c r="C338" s="282"/>
      <c r="D338" s="286"/>
      <c r="E338" s="285"/>
    </row>
    <row r="339" spans="1:5" ht="15" x14ac:dyDescent="0.2">
      <c r="A339" s="282"/>
      <c r="B339" s="283"/>
      <c r="C339" s="282"/>
      <c r="D339" s="286"/>
      <c r="E339" s="285"/>
    </row>
    <row r="340" spans="1:5" ht="15" x14ac:dyDescent="0.2">
      <c r="A340" s="282"/>
      <c r="B340" s="283"/>
      <c r="C340" s="282"/>
      <c r="D340" s="286"/>
      <c r="E340" s="285"/>
    </row>
    <row r="341" spans="1:5" ht="15" x14ac:dyDescent="0.2">
      <c r="A341" s="282"/>
      <c r="B341" s="283"/>
      <c r="C341" s="282"/>
      <c r="D341" s="286"/>
      <c r="E341" s="285"/>
    </row>
    <row r="342" spans="1:5" ht="15" x14ac:dyDescent="0.2">
      <c r="A342" s="282"/>
      <c r="B342" s="283"/>
      <c r="C342" s="282"/>
      <c r="D342" s="286"/>
      <c r="E342" s="285"/>
    </row>
    <row r="343" spans="1:5" ht="15" x14ac:dyDescent="0.2">
      <c r="A343" s="282"/>
      <c r="B343" s="283"/>
      <c r="C343" s="282"/>
      <c r="D343" s="286"/>
      <c r="E343" s="285"/>
    </row>
    <row r="344" spans="1:5" ht="15" x14ac:dyDescent="0.2">
      <c r="A344" s="282"/>
      <c r="B344" s="283"/>
      <c r="C344" s="282"/>
      <c r="D344" s="286"/>
      <c r="E344" s="285"/>
    </row>
    <row r="345" spans="1:5" ht="15" x14ac:dyDescent="0.2">
      <c r="A345" s="282"/>
      <c r="B345" s="283"/>
      <c r="C345" s="282"/>
      <c r="D345" s="286"/>
      <c r="E345" s="285"/>
    </row>
    <row r="346" spans="1:5" ht="15" x14ac:dyDescent="0.2">
      <c r="A346" s="282"/>
      <c r="B346" s="283"/>
      <c r="C346" s="282"/>
      <c r="D346" s="286"/>
      <c r="E346" s="285"/>
    </row>
    <row r="347" spans="1:5" ht="15" x14ac:dyDescent="0.2">
      <c r="A347" s="282"/>
      <c r="B347" s="283"/>
      <c r="C347" s="282"/>
      <c r="D347" s="286"/>
      <c r="E347" s="285"/>
    </row>
    <row r="348" spans="1:5" ht="15" x14ac:dyDescent="0.2">
      <c r="A348" s="282"/>
      <c r="B348" s="283"/>
      <c r="C348" s="282"/>
      <c r="D348" s="286"/>
      <c r="E348" s="285"/>
    </row>
    <row r="349" spans="1:5" ht="15" x14ac:dyDescent="0.2">
      <c r="A349" s="282"/>
      <c r="B349" s="283"/>
      <c r="C349" s="282"/>
      <c r="D349" s="286"/>
      <c r="E349" s="285"/>
    </row>
    <row r="350" spans="1:5" ht="15" x14ac:dyDescent="0.2">
      <c r="A350" s="282"/>
      <c r="B350" s="283"/>
      <c r="C350" s="282"/>
      <c r="D350" s="286"/>
      <c r="E350" s="285"/>
    </row>
    <row r="351" spans="1:5" ht="15" x14ac:dyDescent="0.2">
      <c r="A351" s="282"/>
      <c r="B351" s="283"/>
      <c r="C351" s="282"/>
      <c r="D351" s="286"/>
      <c r="E351" s="285"/>
    </row>
    <row r="352" spans="1:5" ht="15" x14ac:dyDescent="0.2">
      <c r="A352" s="282"/>
      <c r="B352" s="283"/>
      <c r="C352" s="282"/>
      <c r="D352" s="286"/>
      <c r="E352" s="285"/>
    </row>
    <row r="353" spans="1:5" ht="15" x14ac:dyDescent="0.2">
      <c r="A353" s="282"/>
      <c r="B353" s="283"/>
      <c r="C353" s="282"/>
      <c r="D353" s="286"/>
      <c r="E353" s="285"/>
    </row>
    <row r="354" spans="1:5" ht="15" x14ac:dyDescent="0.2">
      <c r="A354" s="282"/>
      <c r="B354" s="283"/>
      <c r="C354" s="282"/>
      <c r="D354" s="286"/>
      <c r="E354" s="285"/>
    </row>
    <row r="355" spans="1:5" ht="15" x14ac:dyDescent="0.2">
      <c r="A355" s="282"/>
      <c r="B355" s="283"/>
      <c r="C355" s="282"/>
      <c r="D355" s="286"/>
      <c r="E355" s="285"/>
    </row>
    <row r="356" spans="1:5" ht="15" x14ac:dyDescent="0.2">
      <c r="A356" s="282"/>
      <c r="B356" s="283"/>
      <c r="C356" s="282"/>
      <c r="D356" s="286"/>
      <c r="E356" s="285"/>
    </row>
    <row r="357" spans="1:5" ht="15" x14ac:dyDescent="0.2">
      <c r="A357" s="282"/>
      <c r="B357" s="283"/>
      <c r="C357" s="282"/>
      <c r="D357" s="286"/>
      <c r="E357" s="285"/>
    </row>
    <row r="358" spans="1:5" ht="15" x14ac:dyDescent="0.2">
      <c r="A358" s="282"/>
      <c r="B358" s="283"/>
      <c r="C358" s="282"/>
      <c r="D358" s="286"/>
      <c r="E358" s="285"/>
    </row>
    <row r="359" spans="1:5" ht="15" x14ac:dyDescent="0.2">
      <c r="A359" s="282"/>
      <c r="B359" s="283"/>
      <c r="C359" s="282"/>
      <c r="D359" s="286"/>
      <c r="E359" s="285"/>
    </row>
    <row r="360" spans="1:5" ht="15" x14ac:dyDescent="0.2">
      <c r="A360" s="282"/>
      <c r="B360" s="283"/>
      <c r="C360" s="282"/>
      <c r="D360" s="286"/>
      <c r="E360" s="285"/>
    </row>
    <row r="361" spans="1:5" ht="15" x14ac:dyDescent="0.2">
      <c r="A361" s="282"/>
      <c r="B361" s="283"/>
      <c r="C361" s="282"/>
      <c r="D361" s="286"/>
      <c r="E361" s="285"/>
    </row>
    <row r="362" spans="1:5" ht="15" x14ac:dyDescent="0.2">
      <c r="A362" s="282"/>
      <c r="B362" s="283"/>
      <c r="C362" s="282"/>
      <c r="D362" s="286"/>
      <c r="E362" s="285"/>
    </row>
    <row r="363" spans="1:5" ht="15" x14ac:dyDescent="0.2">
      <c r="A363" s="282"/>
      <c r="B363" s="283"/>
      <c r="C363" s="282"/>
      <c r="D363" s="286"/>
      <c r="E363" s="285"/>
    </row>
    <row r="364" spans="1:5" ht="15" x14ac:dyDescent="0.2">
      <c r="A364" s="282"/>
      <c r="B364" s="283"/>
      <c r="C364" s="282"/>
      <c r="D364" s="286"/>
      <c r="E364" s="285"/>
    </row>
    <row r="365" spans="1:5" ht="15" x14ac:dyDescent="0.2">
      <c r="A365" s="282"/>
      <c r="B365" s="283"/>
      <c r="C365" s="282"/>
      <c r="D365" s="286"/>
      <c r="E365" s="285"/>
    </row>
    <row r="366" spans="1:5" ht="15" x14ac:dyDescent="0.2">
      <c r="A366" s="282"/>
      <c r="B366" s="283"/>
      <c r="C366" s="282"/>
      <c r="D366" s="286"/>
      <c r="E366" s="285"/>
    </row>
    <row r="367" spans="1:5" ht="15" x14ac:dyDescent="0.2">
      <c r="A367" s="282"/>
      <c r="B367" s="283"/>
      <c r="C367" s="282"/>
      <c r="D367" s="286"/>
      <c r="E367" s="285"/>
    </row>
    <row r="368" spans="1:5" ht="15" x14ac:dyDescent="0.2">
      <c r="A368" s="282"/>
      <c r="B368" s="283"/>
      <c r="C368" s="282"/>
      <c r="D368" s="286"/>
      <c r="E368" s="285"/>
    </row>
    <row r="369" spans="1:5" ht="15" x14ac:dyDescent="0.2">
      <c r="A369" s="282"/>
      <c r="B369" s="283"/>
      <c r="C369" s="282"/>
      <c r="D369" s="286"/>
      <c r="E369" s="285"/>
    </row>
    <row r="370" spans="1:5" ht="15" x14ac:dyDescent="0.2">
      <c r="A370" s="282"/>
      <c r="B370" s="283"/>
      <c r="C370" s="282"/>
      <c r="D370" s="286"/>
      <c r="E370" s="285"/>
    </row>
    <row r="371" spans="1:5" ht="15" x14ac:dyDescent="0.2">
      <c r="A371" s="282"/>
      <c r="B371" s="283"/>
      <c r="C371" s="282"/>
      <c r="D371" s="286"/>
      <c r="E371" s="285"/>
    </row>
    <row r="372" spans="1:5" ht="15" x14ac:dyDescent="0.2">
      <c r="A372" s="282"/>
      <c r="B372" s="283"/>
      <c r="C372" s="282"/>
      <c r="D372" s="286"/>
      <c r="E372" s="285"/>
    </row>
    <row r="373" spans="1:5" ht="15" x14ac:dyDescent="0.2">
      <c r="A373" s="282"/>
      <c r="B373" s="283"/>
      <c r="C373" s="282"/>
      <c r="D373" s="286"/>
      <c r="E373" s="285"/>
    </row>
    <row r="374" spans="1:5" ht="15" x14ac:dyDescent="0.2">
      <c r="A374" s="282"/>
      <c r="B374" s="283"/>
      <c r="C374" s="282"/>
      <c r="D374" s="286"/>
      <c r="E374" s="285"/>
    </row>
    <row r="375" spans="1:5" ht="15" x14ac:dyDescent="0.2">
      <c r="A375" s="282"/>
      <c r="B375" s="283"/>
      <c r="C375" s="282"/>
      <c r="D375" s="286"/>
      <c r="E375" s="285"/>
    </row>
    <row r="376" spans="1:5" ht="15" x14ac:dyDescent="0.2">
      <c r="A376" s="282"/>
      <c r="B376" s="283"/>
      <c r="C376" s="282"/>
      <c r="D376" s="286"/>
      <c r="E376" s="285"/>
    </row>
    <row r="377" spans="1:5" ht="15" x14ac:dyDescent="0.2">
      <c r="A377" s="282"/>
      <c r="B377" s="283"/>
      <c r="C377" s="282"/>
      <c r="D377" s="286"/>
      <c r="E377" s="285"/>
    </row>
    <row r="378" spans="1:5" ht="15" x14ac:dyDescent="0.2">
      <c r="A378" s="282"/>
      <c r="B378" s="283"/>
      <c r="C378" s="282"/>
      <c r="D378" s="286"/>
      <c r="E378" s="285"/>
    </row>
    <row r="379" spans="1:5" ht="15" x14ac:dyDescent="0.2">
      <c r="A379" s="282"/>
      <c r="B379" s="283"/>
      <c r="C379" s="282"/>
      <c r="D379" s="286"/>
      <c r="E379" s="285"/>
    </row>
    <row r="380" spans="1:5" ht="15" x14ac:dyDescent="0.2">
      <c r="A380" s="282"/>
      <c r="B380" s="283"/>
      <c r="C380" s="282"/>
      <c r="D380" s="286"/>
      <c r="E380" s="285"/>
    </row>
    <row r="381" spans="1:5" ht="15" x14ac:dyDescent="0.2">
      <c r="A381" s="282"/>
      <c r="B381" s="283"/>
      <c r="C381" s="282"/>
      <c r="D381" s="286"/>
      <c r="E381" s="285"/>
    </row>
    <row r="382" spans="1:5" ht="15" x14ac:dyDescent="0.2">
      <c r="A382" s="282"/>
      <c r="B382" s="283"/>
      <c r="C382" s="282"/>
      <c r="D382" s="286"/>
      <c r="E382" s="285"/>
    </row>
    <row r="383" spans="1:5" ht="15" x14ac:dyDescent="0.2">
      <c r="A383" s="282"/>
      <c r="B383" s="283"/>
      <c r="C383" s="282"/>
      <c r="D383" s="286"/>
      <c r="E383" s="285"/>
    </row>
    <row r="384" spans="1:5" ht="15" x14ac:dyDescent="0.2">
      <c r="A384" s="282"/>
      <c r="B384" s="283"/>
      <c r="C384" s="282"/>
      <c r="D384" s="286"/>
      <c r="E384" s="285"/>
    </row>
    <row r="385" spans="1:5" ht="15" x14ac:dyDescent="0.2">
      <c r="A385" s="282"/>
      <c r="B385" s="283"/>
      <c r="C385" s="282"/>
      <c r="D385" s="286"/>
      <c r="E385" s="285"/>
    </row>
    <row r="386" spans="1:5" ht="15" x14ac:dyDescent="0.2">
      <c r="A386" s="282"/>
      <c r="B386" s="283"/>
      <c r="C386" s="282"/>
      <c r="D386" s="286"/>
      <c r="E386" s="285"/>
    </row>
    <row r="387" spans="1:5" ht="15" x14ac:dyDescent="0.2">
      <c r="A387" s="282"/>
      <c r="B387" s="283"/>
      <c r="C387" s="282"/>
      <c r="D387" s="286"/>
      <c r="E387" s="285"/>
    </row>
    <row r="388" spans="1:5" ht="15" x14ac:dyDescent="0.2">
      <c r="A388" s="282"/>
      <c r="B388" s="283"/>
      <c r="C388" s="282"/>
      <c r="D388" s="286"/>
      <c r="E388" s="285"/>
    </row>
    <row r="389" spans="1:5" ht="15" x14ac:dyDescent="0.2">
      <c r="A389" s="282"/>
      <c r="B389" s="283"/>
      <c r="C389" s="282"/>
      <c r="D389" s="286"/>
      <c r="E389" s="285"/>
    </row>
    <row r="390" spans="1:5" ht="15" x14ac:dyDescent="0.2">
      <c r="A390" s="282"/>
      <c r="B390" s="283"/>
      <c r="C390" s="282"/>
      <c r="D390" s="286"/>
      <c r="E390" s="285"/>
    </row>
    <row r="391" spans="1:5" ht="15" x14ac:dyDescent="0.2">
      <c r="A391" s="282"/>
      <c r="B391" s="283"/>
      <c r="C391" s="282"/>
      <c r="D391" s="286"/>
      <c r="E391" s="285"/>
    </row>
    <row r="392" spans="1:5" ht="15" x14ac:dyDescent="0.2">
      <c r="A392" s="282"/>
      <c r="B392" s="283"/>
      <c r="C392" s="282"/>
      <c r="D392" s="286"/>
      <c r="E392" s="285"/>
    </row>
    <row r="393" spans="1:5" ht="15" x14ac:dyDescent="0.2">
      <c r="A393" s="282"/>
      <c r="B393" s="283"/>
      <c r="C393" s="282"/>
      <c r="D393" s="286"/>
      <c r="E393" s="285"/>
    </row>
    <row r="394" spans="1:5" ht="15" x14ac:dyDescent="0.2">
      <c r="A394" s="282"/>
      <c r="B394" s="283"/>
      <c r="C394" s="282"/>
      <c r="D394" s="286"/>
      <c r="E394" s="285"/>
    </row>
    <row r="395" spans="1:5" ht="15" x14ac:dyDescent="0.2">
      <c r="A395" s="282"/>
      <c r="B395" s="283"/>
      <c r="C395" s="282"/>
      <c r="D395" s="286"/>
      <c r="E395" s="285"/>
    </row>
    <row r="396" spans="1:5" ht="15" x14ac:dyDescent="0.2">
      <c r="A396" s="282"/>
      <c r="B396" s="283"/>
      <c r="C396" s="282"/>
      <c r="D396" s="286"/>
      <c r="E396" s="285"/>
    </row>
    <row r="397" spans="1:5" ht="15" x14ac:dyDescent="0.2">
      <c r="A397" s="282"/>
      <c r="B397" s="283"/>
      <c r="C397" s="282"/>
      <c r="D397" s="286"/>
      <c r="E397" s="285"/>
    </row>
    <row r="398" spans="1:5" ht="15" x14ac:dyDescent="0.2">
      <c r="A398" s="282"/>
      <c r="B398" s="283"/>
      <c r="C398" s="282"/>
      <c r="D398" s="286"/>
      <c r="E398" s="285"/>
    </row>
    <row r="399" spans="1:5" ht="15" x14ac:dyDescent="0.2">
      <c r="A399" s="282"/>
      <c r="B399" s="283"/>
      <c r="C399" s="282"/>
      <c r="D399" s="286"/>
      <c r="E399" s="285"/>
    </row>
    <row r="400" spans="1:5" ht="15" x14ac:dyDescent="0.2">
      <c r="A400" s="282"/>
      <c r="B400" s="283"/>
      <c r="C400" s="282"/>
      <c r="D400" s="286"/>
      <c r="E400" s="285"/>
    </row>
    <row r="401" spans="1:5" ht="15" x14ac:dyDescent="0.2">
      <c r="A401" s="282"/>
      <c r="B401" s="283"/>
      <c r="C401" s="282"/>
      <c r="D401" s="286"/>
      <c r="E401" s="285"/>
    </row>
    <row r="402" spans="1:5" ht="15" x14ac:dyDescent="0.2">
      <c r="A402" s="282"/>
      <c r="B402" s="283"/>
      <c r="C402" s="282"/>
      <c r="D402" s="286"/>
      <c r="E402" s="285"/>
    </row>
    <row r="403" spans="1:5" ht="15" x14ac:dyDescent="0.2">
      <c r="A403" s="282"/>
      <c r="B403" s="283"/>
      <c r="C403" s="282"/>
      <c r="D403" s="286"/>
      <c r="E403" s="285"/>
    </row>
    <row r="404" spans="1:5" ht="15" x14ac:dyDescent="0.2">
      <c r="A404" s="282"/>
      <c r="B404" s="283"/>
      <c r="C404" s="282"/>
      <c r="D404" s="286"/>
      <c r="E404" s="285"/>
    </row>
    <row r="405" spans="1:5" ht="15" x14ac:dyDescent="0.2">
      <c r="A405" s="282"/>
      <c r="B405" s="283"/>
      <c r="C405" s="282"/>
      <c r="D405" s="286"/>
      <c r="E405" s="285"/>
    </row>
    <row r="406" spans="1:5" ht="15" x14ac:dyDescent="0.2">
      <c r="A406" s="282"/>
      <c r="B406" s="283"/>
      <c r="C406" s="282"/>
      <c r="D406" s="286"/>
      <c r="E406" s="285"/>
    </row>
    <row r="407" spans="1:5" ht="15" x14ac:dyDescent="0.2">
      <c r="A407" s="282"/>
      <c r="B407" s="283"/>
      <c r="C407" s="282"/>
      <c r="D407" s="286"/>
      <c r="E407" s="285"/>
    </row>
    <row r="408" spans="1:5" ht="15" x14ac:dyDescent="0.2">
      <c r="A408" s="282"/>
      <c r="B408" s="283"/>
      <c r="C408" s="282"/>
      <c r="D408" s="286"/>
      <c r="E408" s="285"/>
    </row>
    <row r="409" spans="1:5" ht="15" x14ac:dyDescent="0.2">
      <c r="A409" s="282"/>
      <c r="B409" s="283"/>
      <c r="C409" s="282"/>
      <c r="D409" s="286"/>
      <c r="E409" s="285"/>
    </row>
    <row r="410" spans="1:5" ht="15" x14ac:dyDescent="0.2">
      <c r="A410" s="282"/>
      <c r="B410" s="283"/>
      <c r="C410" s="282"/>
      <c r="D410" s="286"/>
      <c r="E410" s="285"/>
    </row>
    <row r="411" spans="1:5" ht="15" x14ac:dyDescent="0.2">
      <c r="A411" s="282"/>
      <c r="B411" s="283"/>
      <c r="C411" s="282"/>
      <c r="D411" s="286"/>
      <c r="E411" s="285"/>
    </row>
    <row r="412" spans="1:5" ht="15" x14ac:dyDescent="0.2">
      <c r="A412" s="282"/>
      <c r="B412" s="283"/>
      <c r="C412" s="282"/>
      <c r="D412" s="286"/>
      <c r="E412" s="285"/>
    </row>
    <row r="413" spans="1:5" ht="15" x14ac:dyDescent="0.2">
      <c r="A413" s="282"/>
      <c r="B413" s="283"/>
      <c r="C413" s="282"/>
      <c r="D413" s="286"/>
      <c r="E413" s="285"/>
    </row>
    <row r="414" spans="1:5" ht="15" x14ac:dyDescent="0.2">
      <c r="A414" s="282"/>
      <c r="B414" s="283"/>
      <c r="C414" s="282"/>
      <c r="D414" s="286"/>
      <c r="E414" s="285"/>
    </row>
    <row r="415" spans="1:5" ht="15" x14ac:dyDescent="0.2">
      <c r="A415" s="282"/>
      <c r="B415" s="283"/>
      <c r="C415" s="282"/>
      <c r="D415" s="286"/>
      <c r="E415" s="285"/>
    </row>
    <row r="416" spans="1:5" ht="15" x14ac:dyDescent="0.2">
      <c r="A416" s="282"/>
      <c r="B416" s="283"/>
      <c r="C416" s="282"/>
      <c r="D416" s="286"/>
      <c r="E416" s="285"/>
    </row>
    <row r="417" spans="1:5" ht="15" x14ac:dyDescent="0.2">
      <c r="A417" s="282"/>
      <c r="B417" s="283"/>
      <c r="C417" s="282"/>
      <c r="D417" s="286"/>
      <c r="E417" s="285"/>
    </row>
    <row r="418" spans="1:5" ht="15" x14ac:dyDescent="0.2">
      <c r="A418" s="282"/>
      <c r="B418" s="283"/>
      <c r="C418" s="282"/>
      <c r="D418" s="286"/>
      <c r="E418" s="285"/>
    </row>
    <row r="419" spans="1:5" ht="15" x14ac:dyDescent="0.2">
      <c r="A419" s="282"/>
      <c r="B419" s="283"/>
      <c r="C419" s="282"/>
      <c r="D419" s="286"/>
      <c r="E419" s="285"/>
    </row>
    <row r="420" spans="1:5" ht="15" x14ac:dyDescent="0.2">
      <c r="A420" s="282"/>
      <c r="B420" s="283"/>
      <c r="C420" s="282"/>
      <c r="D420" s="286"/>
      <c r="E420" s="285"/>
    </row>
    <row r="421" spans="1:5" ht="15" x14ac:dyDescent="0.2">
      <c r="A421" s="282"/>
      <c r="B421" s="283"/>
      <c r="C421" s="282"/>
      <c r="D421" s="286"/>
      <c r="E421" s="285"/>
    </row>
    <row r="422" spans="1:5" ht="15" x14ac:dyDescent="0.2">
      <c r="A422" s="282"/>
      <c r="B422" s="283"/>
      <c r="C422" s="282"/>
      <c r="D422" s="286"/>
      <c r="E422" s="285"/>
    </row>
    <row r="423" spans="1:5" ht="15" x14ac:dyDescent="0.2">
      <c r="A423" s="282"/>
      <c r="B423" s="283"/>
      <c r="C423" s="282"/>
      <c r="D423" s="286"/>
      <c r="E423" s="285"/>
    </row>
    <row r="424" spans="1:5" ht="15" x14ac:dyDescent="0.2">
      <c r="A424" s="282"/>
      <c r="B424" s="283"/>
      <c r="C424" s="282"/>
      <c r="D424" s="286"/>
      <c r="E424" s="285"/>
    </row>
    <row r="425" spans="1:5" ht="15" x14ac:dyDescent="0.2">
      <c r="A425" s="282"/>
      <c r="B425" s="283"/>
      <c r="C425" s="282"/>
      <c r="D425" s="286"/>
      <c r="E425" s="285"/>
    </row>
    <row r="426" spans="1:5" ht="15" x14ac:dyDescent="0.2">
      <c r="A426" s="282"/>
      <c r="B426" s="283"/>
      <c r="C426" s="282"/>
      <c r="D426" s="286"/>
      <c r="E426" s="285"/>
    </row>
    <row r="427" spans="1:5" ht="15" x14ac:dyDescent="0.2">
      <c r="A427" s="282"/>
      <c r="B427" s="283"/>
      <c r="C427" s="282"/>
      <c r="D427" s="286"/>
      <c r="E427" s="285"/>
    </row>
    <row r="428" spans="1:5" ht="15" x14ac:dyDescent="0.2">
      <c r="A428" s="282"/>
      <c r="B428" s="283"/>
      <c r="C428" s="282"/>
      <c r="D428" s="286"/>
      <c r="E428" s="285"/>
    </row>
    <row r="429" spans="1:5" ht="15" x14ac:dyDescent="0.2">
      <c r="A429" s="282"/>
      <c r="B429" s="283"/>
      <c r="C429" s="282"/>
      <c r="D429" s="286"/>
      <c r="E429" s="285"/>
    </row>
    <row r="430" spans="1:5" ht="15" x14ac:dyDescent="0.2">
      <c r="A430" s="282"/>
      <c r="B430" s="283"/>
      <c r="C430" s="282"/>
      <c r="D430" s="286"/>
      <c r="E430" s="285"/>
    </row>
    <row r="431" spans="1:5" ht="15" x14ac:dyDescent="0.2">
      <c r="A431" s="282"/>
      <c r="B431" s="283"/>
      <c r="C431" s="282"/>
      <c r="D431" s="286"/>
      <c r="E431" s="285"/>
    </row>
    <row r="432" spans="1:5" ht="15" x14ac:dyDescent="0.2">
      <c r="A432" s="282"/>
      <c r="B432" s="283"/>
      <c r="C432" s="282"/>
      <c r="D432" s="286"/>
      <c r="E432" s="285"/>
    </row>
    <row r="433" spans="1:5" ht="15" x14ac:dyDescent="0.2">
      <c r="A433" s="282"/>
      <c r="B433" s="283"/>
      <c r="C433" s="282"/>
      <c r="D433" s="286"/>
      <c r="E433" s="285"/>
    </row>
    <row r="434" spans="1:5" ht="15" x14ac:dyDescent="0.2">
      <c r="A434" s="282"/>
      <c r="B434" s="283"/>
      <c r="C434" s="282"/>
      <c r="D434" s="286"/>
      <c r="E434" s="285"/>
    </row>
    <row r="435" spans="1:5" ht="15" x14ac:dyDescent="0.2">
      <c r="A435" s="282"/>
      <c r="B435" s="283"/>
      <c r="C435" s="282"/>
      <c r="D435" s="286"/>
      <c r="E435" s="285"/>
    </row>
    <row r="436" spans="1:5" ht="15" x14ac:dyDescent="0.2">
      <c r="A436" s="282"/>
      <c r="B436" s="283"/>
      <c r="C436" s="282"/>
      <c r="D436" s="286"/>
      <c r="E436" s="285"/>
    </row>
    <row r="437" spans="1:5" ht="15" x14ac:dyDescent="0.2">
      <c r="A437" s="282"/>
      <c r="B437" s="283"/>
      <c r="C437" s="282"/>
      <c r="D437" s="286"/>
      <c r="E437" s="285"/>
    </row>
    <row r="438" spans="1:5" ht="15" x14ac:dyDescent="0.2">
      <c r="A438" s="282"/>
      <c r="B438" s="283"/>
      <c r="C438" s="282"/>
      <c r="D438" s="286"/>
      <c r="E438" s="285"/>
    </row>
    <row r="439" spans="1:5" ht="15" x14ac:dyDescent="0.2">
      <c r="A439" s="282"/>
      <c r="B439" s="283"/>
      <c r="C439" s="282"/>
      <c r="D439" s="286"/>
      <c r="E439" s="285"/>
    </row>
    <row r="440" spans="1:5" ht="15" x14ac:dyDescent="0.2">
      <c r="A440" s="282"/>
      <c r="B440" s="283"/>
      <c r="C440" s="282"/>
      <c r="D440" s="286"/>
      <c r="E440" s="285"/>
    </row>
    <row r="441" spans="1:5" ht="15" x14ac:dyDescent="0.2">
      <c r="A441" s="282"/>
      <c r="B441" s="283"/>
      <c r="C441" s="282"/>
      <c r="D441" s="286"/>
      <c r="E441" s="285"/>
    </row>
    <row r="442" spans="1:5" ht="15" x14ac:dyDescent="0.2">
      <c r="A442" s="282"/>
      <c r="B442" s="283"/>
      <c r="C442" s="282"/>
      <c r="D442" s="286"/>
      <c r="E442" s="285"/>
    </row>
    <row r="443" spans="1:5" ht="15" x14ac:dyDescent="0.2">
      <c r="A443" s="282"/>
      <c r="B443" s="283"/>
      <c r="C443" s="282"/>
      <c r="D443" s="286"/>
      <c r="E443" s="285"/>
    </row>
    <row r="444" spans="1:5" ht="15" x14ac:dyDescent="0.2">
      <c r="A444" s="282"/>
      <c r="B444" s="283"/>
      <c r="C444" s="282"/>
      <c r="D444" s="286"/>
      <c r="E444" s="285"/>
    </row>
    <row r="445" spans="1:5" ht="15" x14ac:dyDescent="0.2">
      <c r="A445" s="282"/>
      <c r="B445" s="283"/>
      <c r="C445" s="282"/>
      <c r="D445" s="286"/>
      <c r="E445" s="285"/>
    </row>
    <row r="446" spans="1:5" ht="15" x14ac:dyDescent="0.2">
      <c r="A446" s="282"/>
      <c r="B446" s="283"/>
      <c r="C446" s="282"/>
      <c r="D446" s="286"/>
      <c r="E446" s="285"/>
    </row>
    <row r="447" spans="1:5" ht="15" x14ac:dyDescent="0.2">
      <c r="A447" s="282"/>
      <c r="B447" s="283"/>
      <c r="C447" s="282"/>
      <c r="D447" s="286"/>
      <c r="E447" s="285"/>
    </row>
    <row r="448" spans="1:5" ht="15" x14ac:dyDescent="0.2">
      <c r="A448" s="282"/>
      <c r="B448" s="283"/>
      <c r="C448" s="282"/>
      <c r="D448" s="286"/>
      <c r="E448" s="285"/>
    </row>
    <row r="449" spans="1:5" ht="15" x14ac:dyDescent="0.2">
      <c r="A449" s="282"/>
      <c r="B449" s="283"/>
      <c r="C449" s="282"/>
      <c r="D449" s="286"/>
      <c r="E449" s="285"/>
    </row>
    <row r="450" spans="1:5" ht="15" x14ac:dyDescent="0.2">
      <c r="A450" s="282"/>
      <c r="B450" s="283"/>
      <c r="C450" s="282"/>
      <c r="D450" s="286"/>
      <c r="E450" s="285"/>
    </row>
    <row r="451" spans="1:5" x14ac:dyDescent="0.2">
      <c r="A451" s="285"/>
      <c r="B451" s="285"/>
      <c r="C451" s="287"/>
      <c r="D451" s="288"/>
      <c r="E451" s="285"/>
    </row>
    <row r="452" spans="1:5" x14ac:dyDescent="0.2">
      <c r="A452" s="285"/>
      <c r="B452" s="285"/>
      <c r="C452" s="287"/>
      <c r="D452" s="288"/>
      <c r="E452" s="285"/>
    </row>
  </sheetData>
  <mergeCells count="35">
    <mergeCell ref="A111:A112"/>
    <mergeCell ref="D125:D127"/>
    <mergeCell ref="A125:A127"/>
    <mergeCell ref="A154:A155"/>
    <mergeCell ref="D102:D104"/>
    <mergeCell ref="D107:D108"/>
    <mergeCell ref="D109:D110"/>
    <mergeCell ref="A11:A13"/>
    <mergeCell ref="A34:A35"/>
    <mergeCell ref="A47:A48"/>
    <mergeCell ref="A102:A104"/>
    <mergeCell ref="A107:A108"/>
    <mergeCell ref="A109:A110"/>
    <mergeCell ref="D111:D112"/>
    <mergeCell ref="D154:D155"/>
    <mergeCell ref="D162:D165"/>
    <mergeCell ref="D172:D173"/>
    <mergeCell ref="D1:E1"/>
    <mergeCell ref="A6:E6"/>
    <mergeCell ref="E10:E52"/>
    <mergeCell ref="E53:E90"/>
    <mergeCell ref="E91:E135"/>
    <mergeCell ref="E136:E176"/>
    <mergeCell ref="A30:A32"/>
    <mergeCell ref="D174:D175"/>
    <mergeCell ref="D11:D13"/>
    <mergeCell ref="D30:D32"/>
    <mergeCell ref="D34:D35"/>
    <mergeCell ref="D47:D48"/>
    <mergeCell ref="A162:A165"/>
    <mergeCell ref="A172:A173"/>
    <mergeCell ref="A174:A175"/>
    <mergeCell ref="A193:E193"/>
    <mergeCell ref="E180:E189"/>
    <mergeCell ref="E177:E179"/>
  </mergeCells>
  <pageMargins left="0.45833333333333331" right="0.7" top="0.61" bottom="0.75" header="0.3" footer="0.3"/>
  <pageSetup paperSize="9" scale="96" orientation="portrait" r:id="rId1"/>
  <rowBreaks count="1" manualBreakCount="1">
    <brk id="1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 01.09.2017 (2)</vt:lpstr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_YankinaAV</dc:creator>
  <cp:lastModifiedBy>_UtkinaRR</cp:lastModifiedBy>
  <cp:lastPrinted>2017-10-06T10:55:13Z</cp:lastPrinted>
  <dcterms:created xsi:type="dcterms:W3CDTF">2017-09-28T07:55:59Z</dcterms:created>
  <dcterms:modified xsi:type="dcterms:W3CDTF">2017-10-31T09:43:57Z</dcterms:modified>
</cp:coreProperties>
</file>